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Celková doba vystavby" sheetId="1" state="visible" r:id="rId2"/>
    <sheet name="A.HSV_práce " sheetId="2" state="visible" r:id="rId3"/>
    <sheet name="B.PSV_práce" sheetId="3" state="visible" r:id="rId4"/>
    <sheet name="C.M_práce" sheetId="4" state="visible" r:id="rId5"/>
    <sheet name="Ganttov diagram" sheetId="5" state="visible" r:id="rId6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<sst xmlns="http://schemas.openxmlformats.org/spreadsheetml/2006/main" count="199" uniqueCount="116">
  <si>
    <r>
      <rPr>
        <b val="true"/>
        <sz val="10"/>
        <color rgb="FF000000"/>
        <rFont val="Arial"/>
        <family val="2"/>
        <charset val="238"/>
      </rPr>
      <t>Kritérium 2 Celková doba výstavby </t>
    </r>
    <r>
      <rPr>
        <b val="true"/>
        <i val="true"/>
        <sz val="8"/>
        <color rgb="FF000000"/>
        <rFont val="Arial"/>
        <family val="2"/>
        <charset val="238"/>
      </rPr>
      <t>( </t>
    </r>
    <r>
      <rPr>
        <b val="true"/>
        <i val="true"/>
        <sz val="10"/>
        <color rgb="FF000000"/>
        <rFont val="Arial"/>
        <family val="2"/>
        <charset val="238"/>
      </rPr>
      <t>v dňoch  )</t>
    </r>
  </si>
  <si>
    <t>Položka</t>
  </si>
  <si>
    <t>Doba v dňoch</t>
  </si>
  <si>
    <t>A</t>
  </si>
  <si>
    <t>HSV - Práce</t>
  </si>
  <si>
    <t>B</t>
  </si>
  <si>
    <t>PSV - Práce</t>
  </si>
  <si>
    <t>C</t>
  </si>
  <si>
    <t>M- Práce</t>
  </si>
  <si>
    <t>CELKOM</t>
  </si>
  <si>
    <t>Kontrola správnosti a úplnosti vyplnenia časového výkazu</t>
  </si>
  <si>
    <t>Popis položky, stavebného dielu, remesla,</t>
  </si>
  <si>
    <t>Merná jednotka</t>
  </si>
  <si>
    <t>Množstvo</t>
  </si>
  <si>
    <t>Počet dní (každý aj začatý deň)</t>
  </si>
  <si>
    <t>Začiatok -poradove číslo dňa</t>
  </si>
  <si>
    <t>Koniec-poradové číslo dňa</t>
  </si>
  <si>
    <t>HSV- Práce</t>
  </si>
  <si>
    <t>Zemné práce</t>
  </si>
  <si>
    <t>v tom</t>
  </si>
  <si>
    <t>Vodorovné premiestnenie výkopku po spevnenej ceste z horniny tr.1-4, do 100 m3 na vzdialenosť do 500 m </t>
  </si>
  <si>
    <t>m3</t>
  </si>
  <si>
    <t>Nakladanie neuľahnutého výkopku z hornín tr.1-4 do 100 m3</t>
  </si>
  <si>
    <t>Založenie trávnika parkového výsevom v rovine do 1:5</t>
  </si>
  <si>
    <t>m2</t>
  </si>
  <si>
    <t>Trávové semeno - parková zmes</t>
  </si>
  <si>
    <t>kg</t>
  </si>
  <si>
    <t>Rozprestretie ornice v rovine , plocha do 500 m2,hr.do 200 mm</t>
  </si>
  <si>
    <t>Ornica</t>
  </si>
  <si>
    <t>Hĺbenie jamky v rovine alebo na svahu do 1:5, objem nad 0,05 do 0,125 m3</t>
  </si>
  <si>
    <t>ks</t>
  </si>
  <si>
    <t>Obrobenie pôdy smykovaním v rovine alebo na svahu do 1:5</t>
  </si>
  <si>
    <t>Obrobenie pôdy hrabaním v rovine alebo na svahu do 1:5</t>
  </si>
  <si>
    <t>Obrobenie pôdy valcovaním v rovine alebo na svahu do 1:5</t>
  </si>
  <si>
    <t>Výsadba dreviny s balom v rovine alebo na svahu do 1:5, priemer balu do 100 mm</t>
  </si>
  <si>
    <t>Tuja západná - Thuja occidentalis SMARAGD, v. 30/40; ihličnatá drevina solitérna, vzpriameno rastúca</t>
  </si>
  <si>
    <t>Vodorovné konštrukcie, úpravy povrchov, podlahy, osadenie</t>
  </si>
  <si>
    <t>Betón stužujúcich pásov a vencov železový tr. C 16/20</t>
  </si>
  <si>
    <t>Debnenie bočníc stužujúcich pásov a vencov vrátane vzpier zhotovenie</t>
  </si>
  <si>
    <t>Výstuž stužujúcich pásov a vencov z betonárskej ocele 10505</t>
  </si>
  <si>
    <t>t</t>
  </si>
  <si>
    <t>Vyspravenie špaliet okien a dverí</t>
  </si>
  <si>
    <t>m</t>
  </si>
  <si>
    <t>Oprava vonkajších omietok vápenných a vápenocem. stupeň členitosti Ia II -10% hladkých</t>
  </si>
  <si>
    <t>Vonkajší sanačný systém stien CEMIX, prednástrek pre systém WTA, ozn. 044, hr. 4 mm</t>
  </si>
  <si>
    <t>Kontaktný zatepľovací systém hr. 100 mm BAUMIT PRO - minerálne riešenie, zatĺkacie kotvy</t>
  </si>
  <si>
    <t>Kontaktný zatepľovací systém hr. 150 mm BAUMIT PRO - minerálne riešenie, zatĺkacie kotvy</t>
  </si>
  <si>
    <t>Ostatné konštrukcie a práce- búranie </t>
  </si>
  <si>
    <t>Očistenie povrchu betónových konštrukcií tlakovou vodou</t>
  </si>
  <si>
    <t>Montáž lešenia ľahkého pracovného radového s podlahami šírky od 0,80 do 1,00 m, výšky do 10 m</t>
  </si>
  <si>
    <t>Príplatok za prvý a každý ďalší i začatý mesiac použitia lešenia ľahkého pracovného radového s podlahami šírky od 0,80 do 1,00 m, výšky do 10 m</t>
  </si>
  <si>
    <t>Demontáž lešenia ľahkého pracovného radového s podlahami šírky nad 0,80 do 1,00 m, výšky do 10 m</t>
  </si>
  <si>
    <t>Demontáž a  osadenie + dodávka fasádnych kotiev na zástavy</t>
  </si>
  <si>
    <t>Dodávka a montáž oceľovej mriežky, vrátane rámu</t>
  </si>
  <si>
    <t>Búranie komínov. muriva z tehál nad strechou na akúkoľvek maltu x,  -1,63300t</t>
  </si>
  <si>
    <t>Otlčenie omietok vonkajších, s vyškriabaním škár v rozsahu do 10 %,  -0,00500t</t>
  </si>
  <si>
    <t>Otlčenie omietok vonkajších, s vyškriabaním škár v rozsahu do 30 %,  -0,01600t</t>
  </si>
  <si>
    <t>Zvislá doprava sutiny a vybúraných hmôt za prvé podlažie nad alebo pod základným podlažím</t>
  </si>
  <si>
    <t>Odvoz sutiny a vybúraných hmôt na skládku do 1 km</t>
  </si>
  <si>
    <t>Odvoz sutiny a vybúraných hmôt na skládku za každý ďalší 1 km</t>
  </si>
  <si>
    <t>Odvoz a likvidácia odpadu</t>
  </si>
  <si>
    <t>kpl</t>
  </si>
  <si>
    <t>Vnútrostavenisková doprava sutiny a vybúraných hmôt do 10 m</t>
  </si>
  <si>
    <t>Vnútrostavenisková doprava sutiny a vybúraných hmôt za každých ďalších 5 m</t>
  </si>
  <si>
    <t>Poplatok za skladovanie - betón, tehly, dlaždice (17 01 ), ostatné</t>
  </si>
  <si>
    <t>Presun hmôt pre opravy a údržbu objektov vrátane vonkajších plášťov výšky do 25 m</t>
  </si>
  <si>
    <t>Uchádzač vyplní údaje vo farebne označených bunkách </t>
  </si>
  <si>
    <t>MJ</t>
  </si>
  <si>
    <t>Množstvo celkom</t>
  </si>
  <si>
    <t>PSV-práce</t>
  </si>
  <si>
    <t>Konštrukcie tesárske</t>
  </si>
  <si>
    <t>Debnenie jednoduchých striech, na kontralaty drevotrieskovými OSB doskami na zráz</t>
  </si>
  <si>
    <t>Montáž latovania jednoduchých striech pre sklon do 60°</t>
  </si>
  <si>
    <t>Presun hmôt pre konštrukcie tesárske v objektoch výšky do 12 m</t>
  </si>
  <si>
    <t>%</t>
  </si>
  <si>
    <t>Konštrukcie klampiarske</t>
  </si>
  <si>
    <t>Oplechovanie z pozinkovaného PZ plechu, ríms pod nadrímsovým žľabom vrátane podkladového plechu r.š. 500 mm</t>
  </si>
  <si>
    <t>Oplechovanie z pozinkovaného PZ plechu, odkvapov na strechách s tvrdou krytinou r.š. 330 mm</t>
  </si>
  <si>
    <t>Demontáž plechového hrebeňa</t>
  </si>
  <si>
    <t>Žľaby z pozinkovaného PZ plechu, pododkvapové polkruhové r.š. 200 mm</t>
  </si>
  <si>
    <t>Demontáž žľabov pododkvapových polkruhových so sklonom do 30st. rš 250 mm,  -0,00280t</t>
  </si>
  <si>
    <t>Montáž žľabu z pozinkovaného PZ plechu, pododkvapové polkruhové r.š. 200 - 400 mm</t>
  </si>
  <si>
    <t>Montáž zvodových rúr z pozinkovaného PZ plechu, kruhové s priemerom 60 - 150 mm</t>
  </si>
  <si>
    <t>Zvodové rúry z pozinkovaného PZ plechu, kruhové priemer 80 mm</t>
  </si>
  <si>
    <t>Demontáž odpadových rúr kruhových, s priemerom 120 mm,  -0,00285t</t>
  </si>
  <si>
    <t>Presun hmôt pre konštrukcie klampiarske v objektoch výšky do 6 m</t>
  </si>
  <si>
    <t>Konštrukcie - krytiny tvrdé</t>
  </si>
  <si>
    <t>Demontáž keramickej krytiny pálenej uloženej na sucho nad 30 ks/m2, do sutiny, sklon strechy do 45°, -0,08t</t>
  </si>
  <si>
    <t>Keramická krytina TONDACH , jednoduchých striech, sklon od 30° do 35°</t>
  </si>
  <si>
    <t>Hrebeň TONDACH, s použitím vetracieho pásu hliník, sklon od 35° do 60°</t>
  </si>
  <si>
    <t>Protisnehový hák TONDACH</t>
  </si>
  <si>
    <t>Držiak bleskozvodu TONDACH, pre škridlu</t>
  </si>
  <si>
    <t>Solárny systém TONDACH Solar, rúrový prestup</t>
  </si>
  <si>
    <t>Strešná fólia BRAMAC Veltitech 120 od 22° do 35°, na krokvy</t>
  </si>
  <si>
    <t>Presun hmôt pre tvrdé krytiny v objektoch výšky do 6 m</t>
  </si>
  <si>
    <t>Konšrrukcie stolárske a doplnkové kovové</t>
  </si>
  <si>
    <t>Dodávka a montáž eurookien,otváravo/skloné,izolač.dvojsklo,kľučka s mikroventiláciou,Al lišta,hrubovrstvá lazúra,inter.žalúzie,vonk.sieťka,vonk.a vnút.parapet</t>
  </si>
  <si>
    <t>Presun hmot pre konštrukcie stolárske v objektoch výšky do 6 m</t>
  </si>
  <si>
    <t>Rekonštrukcia jestvujúcich mreží</t>
  </si>
  <si>
    <t>Dodávka a montáž markízy nad vstupom - atyp</t>
  </si>
  <si>
    <t>Dodávka a montáž mreží - atyp (farba čierna, patinovaná )</t>
  </si>
  <si>
    <t>Presun hmôt pre kovové stavebné doplnkové konštrukcie v objektoch výšky do 6 m</t>
  </si>
  <si>
    <t>Dokončovacie práce- nátery,maľby</t>
  </si>
  <si>
    <t>Nátery tesárskych konštrukcií olejové napustením</t>
  </si>
  <si>
    <t>Nátery tesárskych konštrukcií - pomúrnice - fungicid </t>
  </si>
  <si>
    <t>Zakrývanie otvorov, podláh a zariadení fóliou v miestnostiach alebo na schodisku   </t>
  </si>
  <si>
    <t>M-práce</t>
  </si>
  <si>
    <t>Elektromontáže</t>
  </si>
  <si>
    <t>Uzemnenie - D + M</t>
  </si>
  <si>
    <t>Bleskozvod</t>
  </si>
  <si>
    <t>Dodávka a montáž plastových dvierol pre el.</t>
  </si>
  <si>
    <t>Prípravné práce  - prierazy, montáž, vyreguľovanie solárnej sústavy</t>
  </si>
  <si>
    <t>súb.</t>
  </si>
  <si>
    <t>Solárna zostava,2xpanely vákuové,ploché,akumul.nádoba 300l,čerpadlo,riadiaci modul,expanzná nádrž,solárna kvapalina, pripojovacie a hydraulické prvky</t>
  </si>
  <si>
    <t>Z</t>
  </si>
  <si>
    <t>K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</si>
</sst>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#,##0"/>
    <numFmt numFmtId="166" formatCode="0"/>
    <numFmt numFmtId="167" formatCode="#,##0.00"/>
    <numFmt numFmtId="168" formatCode="0.000"/>
    <numFmt numFmtId="169" formatCode="#,##0.000"/>
    <numFmt numFmtId="170" formatCode="#,##0.000;\-#,##0.000"/>
    <numFmt numFmtId="171" formatCode="#,##0_ ;\-#,##0\ "/>
    <numFmt numFmtId="172" formatCode="#,##0.00;\-#,##0.00"/>
  </numFmts>
  <fonts count="46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4"/>
      <color rgb="FF000000"/>
      <name val="Calibri"/>
      <family val="2"/>
      <charset val="238"/>
    </font>
    <font>
      <b val="true"/>
      <sz val="10"/>
      <color rgb="FF000000"/>
      <name val="Arial"/>
      <family val="2"/>
      <charset val="238"/>
    </font>
    <font>
      <b val="true"/>
      <i val="true"/>
      <sz val="8"/>
      <color rgb="FF000000"/>
      <name val="Arial"/>
      <family val="2"/>
      <charset val="238"/>
    </font>
    <font>
      <b val="true"/>
      <i val="true"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</font>
    <font>
      <sz val="11"/>
      <color rgb="FFFFFFFF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u val="single"/>
      <sz val="12"/>
      <color rgb="FF000000"/>
      <name val="Calibri"/>
      <family val="2"/>
      <charset val="238"/>
    </font>
    <font>
      <b val="true"/>
      <sz val="8"/>
      <color rgb="FF000000"/>
      <name val="Calibri"/>
      <family val="2"/>
      <charset val="238"/>
    </font>
    <font>
      <b val="true"/>
      <sz val="9"/>
      <name val="Arial Narrow"/>
      <family val="2"/>
      <charset val="238"/>
    </font>
    <font>
      <b val="true"/>
      <sz val="9"/>
      <color rgb="FF003366"/>
      <name val="Arial Narrow"/>
      <family val="2"/>
      <charset val="238"/>
    </font>
    <font>
      <sz val="8"/>
      <name val="Arial Narrow"/>
      <family val="2"/>
      <charset val="238"/>
    </font>
    <font>
      <sz val="8"/>
      <color rgb="FFFF0000"/>
      <name val="Arial Narrow"/>
      <family val="2"/>
      <charset val="238"/>
    </font>
    <font>
      <sz val="9"/>
      <color rgb="FFFF0000"/>
      <name val="Calibri"/>
      <family val="2"/>
      <charset val="238"/>
    </font>
    <font>
      <b val="true"/>
      <sz val="9"/>
      <color rgb="FF808080"/>
      <name val="Arial Narrow"/>
      <family val="2"/>
      <charset val="238"/>
    </font>
    <font>
      <b val="true"/>
      <sz val="9"/>
      <color rgb="FFFF0000"/>
      <name val="Calibri"/>
      <family val="2"/>
      <charset val="238"/>
    </font>
    <font>
      <b val="true"/>
      <u val="single"/>
      <sz val="10"/>
      <color rgb="FF000000"/>
      <name val="Calibri"/>
      <family val="2"/>
      <charset val="238"/>
    </font>
    <font>
      <b val="true"/>
      <sz val="9"/>
      <name val="Arial CYR"/>
      <family val="2"/>
      <charset val="238"/>
    </font>
    <font>
      <b val="true"/>
      <sz val="10"/>
      <color rgb="FF003366"/>
      <name val="Arial CE"/>
      <family val="2"/>
      <charset val="238"/>
    </font>
    <font>
      <sz val="9"/>
      <color rgb="FFFF0000"/>
      <name val="Arial CE"/>
      <family val="2"/>
      <charset val="238"/>
    </font>
    <font>
      <b val="true"/>
      <sz val="9"/>
      <name val="Arial CE"/>
      <family val="2"/>
      <charset val="238"/>
    </font>
    <font>
      <sz val="8"/>
      <name val="Arial CE"/>
      <family val="2"/>
      <charset val="238"/>
    </font>
    <font>
      <sz val="11"/>
      <color rgb="FFFF0000"/>
      <name val="Calibri"/>
      <family val="2"/>
      <charset val="238"/>
    </font>
    <font>
      <b val="true"/>
      <sz val="10"/>
      <color rgb="FF808080"/>
      <name val="Arial CE"/>
      <family val="2"/>
      <charset val="238"/>
    </font>
    <font>
      <b val="true"/>
      <sz val="8"/>
      <name val="Arial CE"/>
      <family val="2"/>
      <charset val="238"/>
    </font>
    <font>
      <i val="true"/>
      <sz val="8"/>
      <name val="Arial CE"/>
      <family val="2"/>
      <charset val="238"/>
    </font>
    <font>
      <sz val="8"/>
      <color rgb="FFFF0000"/>
      <name val="Arial CE"/>
      <family val="2"/>
      <charset val="238"/>
    </font>
    <font>
      <b val="true"/>
      <u val="single"/>
      <sz val="11"/>
      <color rgb="FF000000"/>
      <name val="Calibri"/>
      <family val="2"/>
      <charset val="238"/>
    </font>
    <font>
      <b val="true"/>
      <sz val="8"/>
      <color rgb="FFFF0000"/>
      <name val="Arial CE"/>
      <family val="2"/>
      <charset val="238"/>
    </font>
    <font>
      <b val="true"/>
      <sz val="8"/>
      <color rgb="FF808080"/>
      <name val="Arial CE"/>
      <family val="2"/>
      <charset val="238"/>
    </font>
    <font>
      <b val="true"/>
      <u val="single"/>
      <sz val="9"/>
      <color rgb="FF003366"/>
      <name val="Arial CE"/>
      <family val="2"/>
      <charset val="238"/>
    </font>
    <font>
      <b val="true"/>
      <u val="single"/>
      <sz val="11"/>
      <color rgb="FFFF0000"/>
      <name val="Calibri"/>
      <family val="2"/>
      <charset val="238"/>
    </font>
    <font>
      <b val="true"/>
      <sz val="9"/>
      <color rgb="FF000000"/>
      <name val="Calibri"/>
      <family val="2"/>
      <charset val="238"/>
    </font>
    <font>
      <b val="true"/>
      <u val="single"/>
      <sz val="9"/>
      <color rgb="FF333399"/>
      <name val="Calibri"/>
      <family val="2"/>
      <charset val="238"/>
    </font>
    <font>
      <u val="single"/>
      <sz val="9"/>
      <color rgb="FF333399"/>
      <name val="Calibri"/>
      <family val="2"/>
      <charset val="238"/>
    </font>
    <font>
      <b val="true"/>
      <u val="single"/>
      <sz val="11"/>
      <color rgb="FF333399"/>
      <name val="Calibri"/>
      <family val="2"/>
      <charset val="238"/>
    </font>
    <font>
      <u val="single"/>
      <sz val="11"/>
      <color rgb="FF333399"/>
      <name val="Calibri"/>
      <family val="2"/>
      <charset val="238"/>
    </font>
    <font>
      <b val="true"/>
      <sz val="11"/>
      <color rgb="FF333333"/>
      <name val="Calibri"/>
      <family val="2"/>
      <charset val="238"/>
    </font>
    <font>
      <b val="true"/>
      <u val="single"/>
      <sz val="11"/>
      <color rgb="FF003366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99CCFF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CCCCFF"/>
        <bgColor rgb="FFC0C0C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double"/>
      <right style="double"/>
      <top style="double"/>
      <bottom style="double"/>
      <diagonal/>
    </border>
    <border diagonalUp="false" diagonalDown="false">
      <left style="double"/>
      <right style="thin"/>
      <top style="double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double"/>
      <top/>
      <bottom style="thin"/>
      <diagonal/>
    </border>
    <border diagonalUp="false" diagonalDown="false">
      <left style="double"/>
      <right style="thin"/>
      <top style="thin"/>
      <bottom style="thin"/>
      <diagonal/>
    </border>
    <border diagonalUp="false" diagonalDown="false">
      <left style="thin"/>
      <right style="double"/>
      <top style="thin"/>
      <bottom style="thin"/>
      <diagonal/>
    </border>
    <border diagonalUp="false" diagonalDown="false">
      <left style="double"/>
      <right style="thin"/>
      <top style="thin"/>
      <bottom style="double"/>
      <diagonal/>
    </border>
    <border diagonalUp="false" diagonalDown="false">
      <left style="thin"/>
      <right style="thin"/>
      <top style="thin"/>
      <bottom style="double"/>
      <diagonal/>
    </border>
    <border diagonalUp="false" diagonalDown="false">
      <left style="thin"/>
      <right style="double"/>
      <top style="thin"/>
      <bottom style="double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left" vertical="center" textRotation="0" wrapText="false" indent="0" shrinkToFit="false"/>
      <protection locked="true" hidden="tru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3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1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5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6" fontId="1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1" fillId="4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4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5" borderId="10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9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4" borderId="1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5" borderId="5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9" fillId="0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3" fillId="6" borderId="5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0" fillId="0" borderId="5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13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4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6" borderId="15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0" fillId="0" borderId="15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16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6" fillId="5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6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7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8" fillId="7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19" fillId="7" borderId="2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6" fillId="5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8" fillId="3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0" fillId="0" borderId="0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21" fillId="7" borderId="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8" fillId="5" borderId="5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8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8" fillId="5" borderId="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8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5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5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5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18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5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7" borderId="2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8" fillId="7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8" fillId="7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5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18" fillId="5" borderId="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2" fillId="5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2" fillId="5" borderId="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8" fillId="5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7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8" fillId="7" borderId="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8" fillId="7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7" borderId="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18" fillId="7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8" fillId="7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0" fillId="0" borderId="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5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4" fillId="5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7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6" fillId="7" borderId="7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7" fillId="5" borderId="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71" fontId="28" fillId="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9" fillId="0" borderId="6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30" fillId="7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7" borderId="2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31" fillId="7" borderId="2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2" fontId="31" fillId="7" borderId="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29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5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8" fillId="5" borderId="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70" fontId="28" fillId="5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28" fillId="5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28" fillId="5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28" fillId="5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28" fillId="5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28" fillId="5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28" fillId="5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8" fillId="5" borderId="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27" fillId="5" borderId="17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71" fontId="28" fillId="3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0" fillId="7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2" fontId="28" fillId="5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28" fillId="5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28" fillId="5" borderId="1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32" fillId="5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32" fillId="5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7" fillId="5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28" fillId="5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28" fillId="5" borderId="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2" fontId="32" fillId="5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32" fillId="5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31" fillId="0" borderId="6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31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33" fillId="6" borderId="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3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7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5" fillId="7" borderId="5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7" fillId="5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28" fillId="3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0" fillId="0" borderId="6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36" fillId="7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8" fillId="6" borderId="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70" fontId="28" fillId="6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5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5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37" fillId="0" borderId="6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3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3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7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37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37" fillId="0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38" fillId="0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9" fillId="5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5" borderId="5" xfId="0" applyFont="true" applyBorder="true" applyAlignment="true" applyProtection="false">
      <alignment horizontal="center" vertical="center" textRotation="45" wrapText="false" indent="0" shrinkToFit="false"/>
      <protection locked="true" hidden="false"/>
    </xf>
    <xf numFmtId="164" fontId="40" fillId="7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4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42" fillId="0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3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12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4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45" fillId="0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6" fontId="4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4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92">
    <dxf>
      <font>
        <name val="Calibri"/>
        <charset val="238"/>
        <family val="2"/>
        <b val="1"/>
        <i val="0"/>
        <color rgb="FFFFFFFF"/>
      </font>
      <fill>
        <patternFill>
          <bgColor rgb="FFFF0000"/>
        </patternFill>
      </fill>
    </dxf>
    <dxf>
      <font>
        <name val="Calibri"/>
        <charset val="238"/>
        <family val="2"/>
        <color rgb="FF000000"/>
      </font>
      <fill>
        <patternFill>
          <bgColor rgb="FF00FF00"/>
        </patternFill>
      </fill>
    </dxf>
    <dxf>
      <font>
        <name val="Calibri"/>
        <charset val="238"/>
        <family val="2"/>
        <b val="0"/>
        <i val="0"/>
        <color rgb="FFFF0000"/>
      </font>
      <fill>
        <patternFill>
          <bgColor rgb="00FFFFFF"/>
        </patternFill>
      </fill>
    </dxf>
    <dxf>
      <font>
        <name val="Calibri"/>
        <charset val="238"/>
        <family val="2"/>
        <b val="1"/>
        <i val="0"/>
        <color rgb="FF339966"/>
      </font>
      <fill>
        <patternFill>
          <bgColor rgb="00FFFFFF"/>
        </patternFill>
      </fill>
    </dxf>
    <dxf>
      <font>
        <name val="Calibri"/>
        <charset val="238"/>
        <family val="2"/>
        <b val="1"/>
        <i val="0"/>
        <color rgb="FFFFFFFF"/>
      </font>
      <fill>
        <patternFill>
          <bgColor rgb="FFFF0000"/>
        </patternFill>
      </fill>
    </dxf>
    <dxf>
      <font>
        <name val="Calibri"/>
        <charset val="238"/>
        <family val="2"/>
        <color rgb="FF000000"/>
      </font>
      <fill>
        <patternFill>
          <bgColor rgb="FF00FF00"/>
        </patternFill>
      </fill>
    </dxf>
    <dxf>
      <font>
        <name val="Calibri"/>
        <charset val="238"/>
        <family val="2"/>
        <color rgb="FF000000"/>
      </font>
      <fill>
        <patternFill>
          <bgColor rgb="FF00FF00"/>
        </patternFill>
      </fill>
    </dxf>
    <dxf>
      <font>
        <name val="Calibri"/>
        <charset val="238"/>
        <family val="2"/>
        <b val="1"/>
        <i val="0"/>
        <color rgb="FFFFFFFF"/>
      </font>
      <fill>
        <patternFill>
          <bgColor rgb="FFFF0000"/>
        </patternFill>
      </fill>
    </dxf>
    <dxf>
      <font>
        <name val="Calibri"/>
        <charset val="238"/>
        <family val="2"/>
        <b val="1"/>
        <i val="0"/>
        <color rgb="FFFFFFFF"/>
      </font>
      <fill>
        <patternFill>
          <bgColor rgb="FFFF0000"/>
        </patternFill>
      </fill>
    </dxf>
    <dxf>
      <font>
        <name val="Calibri"/>
        <charset val="238"/>
        <family val="2"/>
        <color rgb="FF000000"/>
      </font>
      <fill>
        <patternFill>
          <bgColor rgb="FF00FF00"/>
        </patternFill>
      </fill>
    </dxf>
    <dxf>
      <font>
        <name val="Calibri"/>
        <charset val="238"/>
        <family val="2"/>
        <b val="0"/>
        <i val="0"/>
        <color rgb="FFFF0000"/>
      </font>
      <fill>
        <patternFill>
          <bgColor rgb="00FFFFFF"/>
        </patternFill>
      </fill>
    </dxf>
    <dxf>
      <font>
        <name val="Calibri"/>
        <charset val="238"/>
        <family val="2"/>
        <b val="1"/>
        <i val="0"/>
        <color rgb="FF339966"/>
      </font>
      <fill>
        <patternFill>
          <bgColor rgb="00FFFFFF"/>
        </patternFill>
      </fill>
    </dxf>
    <dxf>
      <font>
        <name val="Calibri"/>
        <charset val="238"/>
        <family val="2"/>
        <b val="0"/>
        <i val="0"/>
        <color rgb="FFFF0000"/>
      </font>
    </dxf>
    <dxf>
      <font>
        <name val="Calibri"/>
        <charset val="238"/>
        <family val="2"/>
        <b val="1"/>
        <i val="0"/>
        <color rgb="FF339966"/>
      </font>
    </dxf>
    <dxf>
      <font>
        <name val="Calibri"/>
        <charset val="238"/>
        <family val="2"/>
        <b val="1"/>
        <i val="0"/>
        <color rgb="FFFFFFFF"/>
      </font>
      <fill>
        <patternFill>
          <bgColor rgb="FFFF0000"/>
        </patternFill>
      </fill>
    </dxf>
    <dxf>
      <font>
        <name val="Calibri"/>
        <charset val="238"/>
        <family val="2"/>
        <color rgb="FF000000"/>
      </font>
      <fill>
        <patternFill>
          <bgColor rgb="FF00FF00"/>
        </patternFill>
      </fill>
    </dxf>
    <dxf>
      <font>
        <name val="Calibri"/>
        <charset val="238"/>
        <family val="2"/>
        <b val="1"/>
        <i val="0"/>
        <color rgb="FFFFFFFF"/>
      </font>
      <fill>
        <patternFill>
          <bgColor rgb="FFFF0000"/>
        </patternFill>
      </fill>
    </dxf>
    <dxf>
      <font>
        <name val="Calibri"/>
        <charset val="238"/>
        <family val="2"/>
        <color rgb="FF000000"/>
      </font>
      <fill>
        <patternFill>
          <bgColor rgb="FF00FF00"/>
        </patternFill>
      </fill>
    </dxf>
    <dxf>
      <font>
        <name val="Calibri"/>
        <charset val="238"/>
        <family val="2"/>
        <b val="1"/>
        <i val="0"/>
        <color rgb="FFFFFFFF"/>
      </font>
      <fill>
        <patternFill>
          <bgColor rgb="FFFF0000"/>
        </patternFill>
      </fill>
    </dxf>
    <dxf>
      <font>
        <name val="Calibri"/>
        <charset val="238"/>
        <family val="2"/>
        <color rgb="FF000000"/>
      </font>
      <fill>
        <patternFill>
          <bgColor rgb="FF00FF00"/>
        </patternFill>
      </fill>
    </dxf>
    <dxf>
      <font>
        <name val="Calibri"/>
        <charset val="238"/>
        <family val="2"/>
        <b val="1"/>
        <i val="0"/>
        <color rgb="FFFFFFFF"/>
      </font>
      <fill>
        <patternFill>
          <bgColor rgb="FFFF0000"/>
        </patternFill>
      </fill>
    </dxf>
    <dxf>
      <font>
        <name val="Calibri"/>
        <charset val="238"/>
        <family val="2"/>
        <color rgb="FF000000"/>
      </font>
      <fill>
        <patternFill>
          <bgColor rgb="FF00FF00"/>
        </patternFill>
      </fill>
    </dxf>
    <dxf>
      <font>
        <name val="Calibri"/>
        <charset val="238"/>
        <family val="2"/>
        <b val="1"/>
        <i val="0"/>
        <color rgb="FFFFFFFF"/>
      </font>
      <fill>
        <patternFill>
          <bgColor rgb="FFFF0000"/>
        </patternFill>
      </fill>
    </dxf>
    <dxf>
      <font>
        <name val="Calibri"/>
        <charset val="238"/>
        <family val="2"/>
        <color rgb="FF000000"/>
      </font>
      <fill>
        <patternFill>
          <bgColor rgb="FF00FF00"/>
        </patternFill>
      </fill>
    </dxf>
    <dxf>
      <font>
        <name val="Calibri"/>
        <charset val="238"/>
        <family val="2"/>
        <b val="1"/>
        <i val="0"/>
        <color rgb="FFFFFFFF"/>
      </font>
      <fill>
        <patternFill>
          <bgColor rgb="FFFF0000"/>
        </patternFill>
      </fill>
    </dxf>
    <dxf>
      <font>
        <name val="Calibri"/>
        <charset val="238"/>
        <family val="2"/>
        <color rgb="FF000000"/>
      </font>
      <fill>
        <patternFill>
          <bgColor rgb="FF00FF00"/>
        </patternFill>
      </fill>
    </dxf>
    <dxf>
      <font>
        <name val="Calibri"/>
        <charset val="238"/>
        <family val="2"/>
        <b val="1"/>
        <i val="0"/>
        <color rgb="FF339966"/>
      </font>
    </dxf>
    <dxf>
      <font>
        <name val="Calibri"/>
        <charset val="238"/>
        <family val="2"/>
        <color rgb="FFFF0000"/>
      </font>
    </dxf>
    <dxf>
      <font>
        <name val="Calibri"/>
        <charset val="238"/>
        <family val="2"/>
        <b val="1"/>
        <i val="0"/>
        <color rgb="FF000000"/>
      </font>
      <fill>
        <patternFill>
          <bgColor rgb="FF00FF00"/>
        </patternFill>
      </fill>
    </dxf>
    <dxf>
      <font>
        <name val="Calibri"/>
        <charset val="238"/>
        <family val="2"/>
        <b val="1"/>
        <i val="0"/>
        <color rgb="FFFFFFFF"/>
      </font>
      <fill>
        <patternFill>
          <bgColor rgb="FFFF0000"/>
        </patternFill>
      </fill>
    </dxf>
    <dxf>
      <font>
        <name val="Calibri"/>
        <charset val="238"/>
        <family val="2"/>
        <b val="1"/>
        <i val="0"/>
        <color rgb="FFFFFFFF"/>
      </font>
      <fill>
        <patternFill>
          <bgColor rgb="FFFF0000"/>
        </patternFill>
      </fill>
    </dxf>
    <dxf>
      <font>
        <name val="Calibri"/>
        <charset val="238"/>
        <family val="2"/>
        <color rgb="FF000000"/>
      </font>
      <fill>
        <patternFill>
          <bgColor rgb="FF00FF00"/>
        </patternFill>
      </fill>
    </dxf>
    <dxf>
      <font>
        <name val="Calibri"/>
        <charset val="238"/>
        <family val="2"/>
        <color rgb="FF000000"/>
      </font>
      <fill>
        <patternFill>
          <bgColor rgb="FFFFFF00"/>
        </patternFill>
      </fill>
    </dxf>
    <dxf>
      <font>
        <name val="Calibri"/>
        <charset val="238"/>
        <family val="2"/>
        <color rgb="FF000000"/>
      </font>
      <fill>
        <patternFill>
          <bgColor rgb="FFFF99CC"/>
        </patternFill>
      </fill>
    </dxf>
    <dxf>
      <font>
        <name val="Calibri"/>
        <charset val="238"/>
        <family val="2"/>
        <color rgb="FF000000"/>
      </font>
      <fill>
        <patternFill>
          <bgColor rgb="FFFFFFFF"/>
        </patternFill>
      </fill>
    </dxf>
    <dxf>
      <font>
        <name val="Calibri"/>
        <charset val="238"/>
        <family val="2"/>
        <color rgb="FF000000"/>
      </font>
      <fill>
        <patternFill>
          <bgColor rgb="FFFF99CC"/>
        </patternFill>
      </fill>
    </dxf>
    <dxf>
      <font>
        <name val="Calibri"/>
        <charset val="238"/>
        <family val="2"/>
        <color rgb="FF000000"/>
      </font>
      <fill>
        <patternFill>
          <bgColor rgb="FFFFFFFF"/>
        </patternFill>
      </fill>
    </dxf>
    <dxf>
      <font>
        <name val="Calibri"/>
        <charset val="238"/>
        <family val="2"/>
        <color rgb="FF000000"/>
      </font>
      <fill>
        <patternFill>
          <bgColor rgb="FFFF99CC"/>
        </patternFill>
      </fill>
    </dxf>
    <dxf>
      <font>
        <name val="Calibri"/>
        <charset val="238"/>
        <family val="2"/>
        <color rgb="FF000000"/>
      </font>
      <fill>
        <patternFill>
          <bgColor rgb="FFFFFFFF"/>
        </patternFill>
      </fill>
    </dxf>
    <dxf>
      <font>
        <name val="Calibri"/>
        <charset val="238"/>
        <family val="2"/>
        <color rgb="FF000000"/>
      </font>
      <fill>
        <patternFill>
          <bgColor rgb="FFFF99CC"/>
        </patternFill>
      </fill>
    </dxf>
    <dxf>
      <font>
        <name val="Calibri"/>
        <charset val="238"/>
        <family val="2"/>
        <color rgb="FF000000"/>
      </font>
      <fill>
        <patternFill>
          <bgColor rgb="FFFFFFFF"/>
        </patternFill>
      </fill>
    </dxf>
    <dxf>
      <font>
        <name val="Calibri"/>
        <charset val="238"/>
        <family val="2"/>
        <color rgb="FF000000"/>
      </font>
      <fill>
        <patternFill>
          <bgColor rgb="FFFF99CC"/>
        </patternFill>
      </fill>
    </dxf>
    <dxf>
      <font>
        <name val="Calibri"/>
        <charset val="238"/>
        <family val="2"/>
        <color rgb="FF000000"/>
      </font>
      <fill>
        <patternFill>
          <bgColor rgb="FFFFFFFF"/>
        </patternFill>
      </fill>
    </dxf>
    <dxf>
      <font>
        <name val="Calibri"/>
        <charset val="238"/>
        <family val="2"/>
        <color rgb="FF000000"/>
      </font>
      <fill>
        <patternFill>
          <bgColor rgb="FFFF99CC"/>
        </patternFill>
      </fill>
    </dxf>
    <dxf>
      <font>
        <name val="Calibri"/>
        <charset val="238"/>
        <family val="2"/>
        <color rgb="FF000000"/>
      </font>
      <fill>
        <patternFill>
          <bgColor rgb="FFFFFFFF"/>
        </patternFill>
      </fill>
    </dxf>
    <dxf>
      <font>
        <name val="Calibri"/>
        <charset val="238"/>
        <family val="2"/>
        <color rgb="FF000000"/>
      </font>
      <fill>
        <patternFill>
          <bgColor rgb="FFFF99CC"/>
        </patternFill>
      </fill>
    </dxf>
    <dxf>
      <font>
        <name val="Calibri"/>
        <charset val="238"/>
        <family val="2"/>
        <color rgb="FF000000"/>
      </font>
      <fill>
        <patternFill>
          <bgColor rgb="FFFFFFFF"/>
        </patternFill>
      </fill>
    </dxf>
    <dxf>
      <font>
        <name val="Calibri"/>
        <charset val="238"/>
        <family val="2"/>
        <color rgb="FF000000"/>
      </font>
      <fill>
        <patternFill>
          <bgColor rgb="FFFF99CC"/>
        </patternFill>
      </fill>
    </dxf>
    <dxf>
      <font>
        <name val="Calibri"/>
        <charset val="238"/>
        <family val="2"/>
        <color rgb="FF000000"/>
      </font>
      <fill>
        <patternFill>
          <bgColor rgb="FFFFFFFF"/>
        </patternFill>
      </fill>
    </dxf>
    <dxf>
      <font>
        <name val="Calibri"/>
        <charset val="238"/>
        <family val="2"/>
        <color rgb="FF000000"/>
      </font>
      <fill>
        <patternFill>
          <bgColor rgb="FFFF99CC"/>
        </patternFill>
      </fill>
    </dxf>
    <dxf>
      <font>
        <name val="Calibri"/>
        <charset val="238"/>
        <family val="2"/>
        <color rgb="FF000000"/>
      </font>
      <fill>
        <patternFill>
          <bgColor rgb="FFFFFFFF"/>
        </patternFill>
      </fill>
    </dxf>
    <dxf>
      <font>
        <name val="Calibri"/>
        <charset val="238"/>
        <family val="2"/>
        <color rgb="FF000000"/>
      </font>
      <fill>
        <patternFill>
          <bgColor rgb="FFFFFF00"/>
        </patternFill>
      </fill>
    </dxf>
    <dxf>
      <font>
        <name val="Calibri"/>
        <charset val="238"/>
        <family val="2"/>
        <color rgb="FF000000"/>
      </font>
      <fill>
        <patternFill>
          <bgColor rgb="FFFFFF00"/>
        </patternFill>
      </fill>
    </dxf>
    <dxf>
      <font>
        <name val="Calibri"/>
        <charset val="238"/>
        <family val="2"/>
        <color rgb="FF000000"/>
      </font>
      <fill>
        <patternFill>
          <bgColor rgb="FFFFFF00"/>
        </patternFill>
      </fill>
    </dxf>
    <dxf>
      <font>
        <name val="Calibri"/>
        <charset val="238"/>
        <family val="2"/>
        <color rgb="FF000000"/>
      </font>
      <fill>
        <patternFill>
          <bgColor rgb="FFFF99CC"/>
        </patternFill>
      </fill>
    </dxf>
    <dxf>
      <font>
        <name val="Calibri"/>
        <charset val="238"/>
        <family val="2"/>
        <color rgb="FF000000"/>
      </font>
      <fill>
        <patternFill>
          <bgColor rgb="FFFFFFFF"/>
        </patternFill>
      </fill>
    </dxf>
    <dxf>
      <font>
        <name val="Calibri"/>
        <charset val="238"/>
        <family val="2"/>
        <color rgb="FF000000"/>
      </font>
      <fill>
        <patternFill>
          <bgColor rgb="FFFF99CC"/>
        </patternFill>
      </fill>
    </dxf>
    <dxf>
      <font>
        <name val="Calibri"/>
        <charset val="238"/>
        <family val="2"/>
        <color rgb="FF000000"/>
      </font>
      <fill>
        <patternFill>
          <bgColor rgb="FFFFFFFF"/>
        </patternFill>
      </fill>
    </dxf>
    <dxf>
      <font>
        <name val="Calibri"/>
        <charset val="238"/>
        <family val="2"/>
        <color rgb="FF000000"/>
      </font>
      <fill>
        <patternFill>
          <bgColor rgb="FFFF99CC"/>
        </patternFill>
      </fill>
    </dxf>
    <dxf>
      <font>
        <name val="Calibri"/>
        <charset val="238"/>
        <family val="2"/>
        <color rgb="FF000000"/>
      </font>
      <fill>
        <patternFill>
          <bgColor rgb="FFFFFFFF"/>
        </patternFill>
      </fill>
    </dxf>
    <dxf>
      <font>
        <name val="Calibri"/>
        <charset val="238"/>
        <family val="2"/>
        <color rgb="FF000000"/>
      </font>
      <fill>
        <patternFill>
          <bgColor rgb="FFFF99CC"/>
        </patternFill>
      </fill>
    </dxf>
    <dxf>
      <font>
        <name val="Calibri"/>
        <charset val="238"/>
        <family val="2"/>
        <color rgb="FF000000"/>
      </font>
      <fill>
        <patternFill>
          <bgColor rgb="FFFFFFFF"/>
        </patternFill>
      </fill>
    </dxf>
    <dxf>
      <font>
        <name val="Calibri"/>
        <charset val="238"/>
        <family val="2"/>
        <color rgb="FF000000"/>
      </font>
      <fill>
        <patternFill>
          <bgColor rgb="FFFF99CC"/>
        </patternFill>
      </fill>
    </dxf>
    <dxf>
      <font>
        <name val="Calibri"/>
        <charset val="238"/>
        <family val="2"/>
        <color rgb="FF000000"/>
      </font>
      <fill>
        <patternFill>
          <bgColor rgb="FFFFFFFF"/>
        </patternFill>
      </fill>
    </dxf>
    <dxf>
      <font>
        <name val="Calibri"/>
        <charset val="238"/>
        <family val="2"/>
        <color rgb="FF000000"/>
      </font>
      <fill>
        <patternFill>
          <bgColor rgb="FFFF99CC"/>
        </patternFill>
      </fill>
    </dxf>
    <dxf>
      <font>
        <name val="Calibri"/>
        <charset val="238"/>
        <family val="2"/>
        <color rgb="FF000000"/>
      </font>
      <fill>
        <patternFill>
          <bgColor rgb="FFFFFFFF"/>
        </patternFill>
      </fill>
    </dxf>
    <dxf>
      <font>
        <name val="Calibri"/>
        <charset val="238"/>
        <family val="2"/>
        <color rgb="FF000000"/>
      </font>
      <fill>
        <patternFill>
          <bgColor rgb="FFFF99CC"/>
        </patternFill>
      </fill>
    </dxf>
    <dxf>
      <font>
        <name val="Calibri"/>
        <charset val="238"/>
        <family val="2"/>
        <color rgb="FF000000"/>
      </font>
      <fill>
        <patternFill>
          <bgColor rgb="FFFFFFFF"/>
        </patternFill>
      </fill>
    </dxf>
    <dxf>
      <font>
        <name val="Calibri"/>
        <charset val="238"/>
        <family val="2"/>
        <color rgb="FF000000"/>
      </font>
      <fill>
        <patternFill>
          <bgColor rgb="FFFF99CC"/>
        </patternFill>
      </fill>
    </dxf>
    <dxf>
      <font>
        <name val="Calibri"/>
        <charset val="238"/>
        <family val="2"/>
        <color rgb="FF000000"/>
      </font>
      <fill>
        <patternFill>
          <bgColor rgb="FFFFFFFF"/>
        </patternFill>
      </fill>
    </dxf>
    <dxf>
      <font>
        <name val="Calibri"/>
        <charset val="238"/>
        <family val="2"/>
        <color rgb="FF000000"/>
      </font>
      <fill>
        <patternFill>
          <bgColor rgb="FFFF99CC"/>
        </patternFill>
      </fill>
    </dxf>
    <dxf>
      <font>
        <name val="Calibri"/>
        <charset val="238"/>
        <family val="2"/>
        <color rgb="FF000000"/>
      </font>
      <fill>
        <patternFill>
          <bgColor rgb="FFFFFFFF"/>
        </patternFill>
      </fill>
    </dxf>
    <dxf>
      <font>
        <name val="Calibri"/>
        <charset val="238"/>
        <family val="2"/>
        <color rgb="FF000000"/>
      </font>
      <fill>
        <patternFill>
          <bgColor rgb="FFFF99CC"/>
        </patternFill>
      </fill>
    </dxf>
    <dxf>
      <font>
        <name val="Calibri"/>
        <charset val="238"/>
        <family val="2"/>
        <color rgb="FF000000"/>
      </font>
      <fill>
        <patternFill>
          <bgColor rgb="FFFFFFFF"/>
        </patternFill>
      </fill>
    </dxf>
    <dxf>
      <font>
        <name val="Calibri"/>
        <charset val="238"/>
        <family val="2"/>
        <color rgb="FF000000"/>
      </font>
      <fill>
        <patternFill>
          <bgColor rgb="FFFF99CC"/>
        </patternFill>
      </fill>
    </dxf>
    <dxf>
      <font>
        <name val="Calibri"/>
        <charset val="238"/>
        <family val="2"/>
        <color rgb="FF000000"/>
      </font>
      <fill>
        <patternFill>
          <bgColor rgb="FFFFFFFF"/>
        </patternFill>
      </fill>
    </dxf>
    <dxf>
      <font>
        <name val="Calibri"/>
        <charset val="238"/>
        <family val="2"/>
        <color rgb="FF000000"/>
      </font>
      <fill>
        <patternFill>
          <bgColor rgb="FFFF99CC"/>
        </patternFill>
      </fill>
    </dxf>
    <dxf>
      <font>
        <name val="Calibri"/>
        <charset val="238"/>
        <family val="2"/>
        <color rgb="FF000000"/>
      </font>
      <fill>
        <patternFill>
          <bgColor rgb="FFFFFFFF"/>
        </patternFill>
      </fill>
    </dxf>
    <dxf>
      <font>
        <name val="Calibri"/>
        <charset val="238"/>
        <family val="2"/>
        <color rgb="FF000000"/>
      </font>
      <fill>
        <patternFill>
          <bgColor rgb="FFFF99CC"/>
        </patternFill>
      </fill>
    </dxf>
    <dxf>
      <font>
        <name val="Calibri"/>
        <charset val="238"/>
        <family val="2"/>
        <color rgb="FF000000"/>
      </font>
      <fill>
        <patternFill>
          <bgColor rgb="FFFFFFFF"/>
        </patternFill>
      </fill>
    </dxf>
    <dxf>
      <font>
        <name val="Calibri"/>
        <charset val="238"/>
        <family val="2"/>
        <color rgb="FF000000"/>
      </font>
      <fill>
        <patternFill>
          <bgColor rgb="FFFF99CC"/>
        </patternFill>
      </fill>
    </dxf>
    <dxf>
      <font>
        <name val="Calibri"/>
        <charset val="238"/>
        <family val="2"/>
        <color rgb="FF000000"/>
      </font>
      <fill>
        <patternFill>
          <bgColor rgb="FFFFFFFF"/>
        </patternFill>
      </fill>
    </dxf>
    <dxf>
      <font>
        <name val="Calibri"/>
        <charset val="238"/>
        <family val="2"/>
        <color rgb="FF000000"/>
      </font>
      <fill>
        <patternFill>
          <bgColor rgb="FFFF99CC"/>
        </patternFill>
      </fill>
    </dxf>
    <dxf>
      <font>
        <name val="Calibri"/>
        <charset val="238"/>
        <family val="2"/>
        <color rgb="FF000000"/>
      </font>
      <fill>
        <patternFill>
          <bgColor rgb="FFFFFFFF"/>
        </patternFill>
      </fill>
    </dxf>
    <dxf>
      <font>
        <name val="Calibri"/>
        <charset val="238"/>
        <family val="2"/>
        <color rgb="FF000000"/>
      </font>
      <fill>
        <patternFill>
          <bgColor rgb="FFFFFF00"/>
        </patternFill>
      </fill>
    </dxf>
    <dxf>
      <font>
        <name val="Calibri"/>
        <charset val="238"/>
        <family val="2"/>
        <color rgb="FF000000"/>
      </font>
      <fill>
        <patternFill>
          <bgColor rgb="FFFFFF00"/>
        </patternFill>
      </fill>
    </dxf>
    <dxf>
      <font>
        <name val="Calibri"/>
        <charset val="238"/>
        <family val="2"/>
        <color rgb="FF000000"/>
      </font>
      <fill>
        <patternFill>
          <bgColor rgb="FFFF99CC"/>
        </patternFill>
      </fill>
    </dxf>
    <dxf>
      <font>
        <name val="Calibri"/>
        <charset val="238"/>
        <family val="2"/>
        <color rgb="FF000000"/>
      </font>
      <fill>
        <patternFill>
          <bgColor rgb="FFFFFFFF"/>
        </patternFill>
      </fill>
    </dxf>
    <dxf>
      <font>
        <name val="Calibri"/>
        <charset val="238"/>
        <family val="2"/>
        <color rgb="FF000000"/>
      </font>
      <fill>
        <patternFill>
          <bgColor rgb="FFFF99CC"/>
        </patternFill>
      </fill>
    </dxf>
    <dxf>
      <font>
        <name val="Calibri"/>
        <charset val="238"/>
        <family val="2"/>
        <color rgb="FF000000"/>
      </font>
      <fill>
        <patternFill>
          <bgColor rgb="FFFFFFFF"/>
        </patternFill>
      </fill>
    </dxf>
    <dxf>
      <font>
        <name val="Calibri"/>
        <charset val="238"/>
        <family val="2"/>
        <color rgb="FF000000"/>
      </font>
      <fill>
        <patternFill>
          <bgColor rgb="FFFF99CC"/>
        </patternFill>
      </fill>
    </dxf>
    <dxf>
      <font>
        <name val="Calibri"/>
        <charset val="238"/>
        <family val="2"/>
        <color rgb="FF000000"/>
      </font>
      <fill>
        <patternFill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20160</xdr:colOff>
      <xdr:row>5</xdr:row>
      <xdr:rowOff>66960</xdr:rowOff>
    </xdr:from>
    <xdr:to>
      <xdr:col>5</xdr:col>
      <xdr:colOff>1110600</xdr:colOff>
      <xdr:row>8</xdr:row>
      <xdr:rowOff>36720</xdr:rowOff>
    </xdr:to>
    <xdr:sp>
      <xdr:nvSpPr>
        <xdr:cNvPr id="0" name="CustomShape 1"/>
        <xdr:cNvSpPr/>
      </xdr:nvSpPr>
      <xdr:spPr>
        <a:xfrm>
          <a:off x="20160" y="1209960"/>
          <a:ext cx="5500440" cy="5911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dce6f2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/>
        <a:p>
          <a:r>
            <a:rPr b="1" lang="sk-SK" sz="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Časový úsek od začatia výstavby diela po jeho odovzdanie obstarávateľovi prevádzkyschopné v požadovanej kvalite. </a:t>
          </a:r>
          <a:endParaRPr lang="sk-SK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b="1" lang="sk-SK" sz="8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Navrhovaná celková doba výstavby musí byť zhodná s uvedeným návrhom kritéria pre dobu vystavby v Prílohe 3 -Návrh na plnenie kritéria  </a:t>
          </a:r>
          <a:endParaRPr lang="sk-SK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endParaRPr lang="sk-SK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666699"/>
    <pageSetUpPr fitToPage="false"/>
  </sheetPr>
  <dimension ref="A1:G23"/>
  <sheetViews>
    <sheetView windowProtection="false" showFormulas="false" showGridLines="fals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J18" activeCellId="0" sqref="J18"/>
    </sheetView>
  </sheetViews>
  <sheetFormatPr defaultRowHeight="15"/>
  <cols>
    <col collapsed="false" hidden="false" max="1" min="1" style="0" width="3.41836734693878"/>
    <col collapsed="false" hidden="false" max="2" min="2" style="0" width="46.8061224489796"/>
    <col collapsed="false" hidden="false" max="3" min="3" style="0" width="4.13775510204082"/>
    <col collapsed="false" hidden="false" max="4" min="4" style="0" width="3.99489795918367"/>
    <col collapsed="false" hidden="false" max="5" min="5" style="0" width="4.13775510204082"/>
    <col collapsed="false" hidden="false" max="6" min="6" style="0" width="16.8367346938776"/>
  </cols>
  <sheetData>
    <row r="1" customFormat="false" ht="15" hidden="false" customHeight="false" outlineLevel="0" collapsed="false">
      <c r="A1" s="1"/>
      <c r="B1" s="2"/>
      <c r="C1" s="2"/>
      <c r="D1" s="2"/>
      <c r="E1" s="2"/>
      <c r="F1" s="3"/>
    </row>
    <row r="2" customFormat="false" ht="15" hidden="false" customHeight="false" outlineLevel="0" collapsed="false">
      <c r="A2" s="4" t="str">
        <f aca="false">IF(F5="","V ŽLTOM POLI UVEĎTE HODNOTU VAMI NAVRHOVANÉHO KRITÉRIA ","HODNOTA VAMI NAVRHOVANÉHO KRITÉRIA")</f>
        <v>V ŽLTOM POLI UVEĎTE HODNOTU VAMI NAVRHOVANÉHO KRITÉRIA </v>
      </c>
      <c r="B2" s="4"/>
      <c r="C2" s="4"/>
      <c r="D2" s="4"/>
      <c r="E2" s="4"/>
      <c r="F2" s="5" t="n">
        <f aca="false">F5</f>
        <v>0</v>
      </c>
    </row>
    <row r="3" customFormat="false" ht="15" hidden="false" customHeight="false" outlineLevel="0" collapsed="false">
      <c r="A3" s="4"/>
      <c r="B3" s="4"/>
      <c r="C3" s="4"/>
      <c r="D3" s="4"/>
      <c r="E3" s="4"/>
      <c r="F3" s="5"/>
    </row>
    <row r="4" customFormat="false" ht="15" hidden="false" customHeight="false" outlineLevel="0" collapsed="false">
      <c r="A4" s="6"/>
      <c r="B4" s="7"/>
      <c r="C4" s="7"/>
      <c r="D4" s="7"/>
      <c r="E4" s="7"/>
      <c r="F4" s="8"/>
    </row>
    <row r="5" customFormat="false" ht="30" hidden="false" customHeight="true" outlineLevel="0" collapsed="false">
      <c r="A5" s="9" t="s">
        <v>0</v>
      </c>
      <c r="B5" s="9"/>
      <c r="C5" s="9"/>
      <c r="D5" s="9"/>
      <c r="E5" s="9"/>
      <c r="F5" s="10"/>
    </row>
    <row r="6" customFormat="false" ht="15" hidden="false" customHeight="false" outlineLevel="0" collapsed="false">
      <c r="A6" s="6"/>
      <c r="B6" s="7"/>
      <c r="C6" s="7"/>
      <c r="D6" s="7"/>
      <c r="E6" s="7"/>
      <c r="F6" s="8"/>
    </row>
    <row r="7" customFormat="false" ht="15" hidden="false" customHeight="false" outlineLevel="0" collapsed="false">
      <c r="A7" s="6"/>
      <c r="B7" s="7"/>
      <c r="C7" s="7"/>
      <c r="D7" s="7"/>
      <c r="E7" s="7"/>
      <c r="F7" s="8"/>
    </row>
    <row r="8" customFormat="false" ht="18.95" hidden="false" customHeight="true" outlineLevel="0" collapsed="false">
      <c r="A8" s="6"/>
      <c r="B8" s="7"/>
      <c r="C8" s="7"/>
      <c r="D8" s="7"/>
      <c r="E8" s="7"/>
      <c r="F8" s="8"/>
    </row>
    <row r="9" customFormat="false" ht="15" hidden="false" customHeight="false" outlineLevel="0" collapsed="false">
      <c r="A9" s="6"/>
      <c r="B9" s="7"/>
      <c r="C9" s="7"/>
      <c r="D9" s="7"/>
      <c r="E9" s="7"/>
      <c r="F9" s="8"/>
    </row>
    <row r="10" customFormat="false" ht="15" hidden="false" customHeight="false" outlineLevel="0" collapsed="false">
      <c r="A10" s="6"/>
      <c r="B10" s="11" t="s">
        <v>1</v>
      </c>
      <c r="C10" s="11"/>
      <c r="D10" s="11"/>
      <c r="E10" s="11"/>
      <c r="F10" s="12" t="s">
        <v>2</v>
      </c>
    </row>
    <row r="11" customFormat="false" ht="15" hidden="false" customHeight="false" outlineLevel="0" collapsed="false">
      <c r="A11" s="13" t="s">
        <v>3</v>
      </c>
      <c r="B11" s="14" t="s">
        <v>4</v>
      </c>
      <c r="C11" s="14"/>
      <c r="D11" s="14"/>
      <c r="E11" s="14"/>
      <c r="F11" s="15" t="str">
        <f aca="false">IF(MAX('A.HSV_práce '!F4,'A.HSV_práce '!G4,'A.HSV_práce '!F18,'A.HSV_práce '!G18,'A.HSV_práce '!F28,'A.HSV_práce '!G28)=1,1,IF(MAX('A.HSV_práce '!F4,'A.HSV_práce '!G4,'A.HSV_práce '!F18,'A.HSV_práce '!G18,'A.HSV_práce '!F28,'A.HSV_práce '!G28)&gt;1,G11,""))</f>
        <v/>
      </c>
      <c r="G11" s="16" t="n">
        <f aca="false">MAX('A.HSV_práce '!G4,'A.HSV_práce '!G18,'A.HSV_práce '!G28)</f>
        <v>0</v>
      </c>
    </row>
    <row r="12" customFormat="false" ht="15" hidden="false" customHeight="false" outlineLevel="0" collapsed="false">
      <c r="A12" s="13" t="s">
        <v>5</v>
      </c>
      <c r="B12" s="14" t="s">
        <v>6</v>
      </c>
      <c r="C12" s="14"/>
      <c r="D12" s="14"/>
      <c r="E12" s="14"/>
      <c r="F12" s="15" t="str">
        <f aca="false">IF(MAX('B.PSV_práce'!E4,'B.PSV_práce'!F4,'B.PSV_práce'!E9,'B.PSV_práce'!F9,'B.PSV_práce'!E21,'B.PSV_práce'!F21,'B.PSV_práce'!E31,'B.PSV_práce'!F31,'B.PSV_práce'!E39,'B.PSV_práce'!F39)=1,1,IF(MAX('B.PSV_práce'!E4,'B.PSV_práce'!F4,'B.PSV_práce'!E9,'B.PSV_práce'!F9,'B.PSV_práce'!E21,'B.PSV_práce'!F21,'B.PSV_práce'!E31,'B.PSV_práce'!F31,'B.PSV_práce'!E39,'B.PSV_práce'!F39)&gt;1,G12,""))</f>
        <v/>
      </c>
      <c r="G12" s="17" t="n">
        <f aca="false">MAX('B.PSV_práce'!F4,'B.PSV_práce'!F9,'B.PSV_práce'!F21,'B.PSV_práce'!F31,'B.PSV_práce'!F39)</f>
        <v>0</v>
      </c>
    </row>
    <row r="13" customFormat="false" ht="15" hidden="false" customHeight="false" outlineLevel="0" collapsed="false">
      <c r="A13" s="13" t="s">
        <v>7</v>
      </c>
      <c r="B13" s="14" t="s">
        <v>8</v>
      </c>
      <c r="C13" s="14"/>
      <c r="D13" s="14"/>
      <c r="E13" s="14"/>
      <c r="F13" s="18" t="str">
        <f aca="false">IF(MAX('C.M_práce'!E4,'C.M_práce'!F4)=1,1,IF(MAX('C.M_práce'!E4,'C.M_práce'!F4)&gt;1,G13,""))</f>
        <v/>
      </c>
      <c r="G13" s="19" t="n">
        <f aca="false">'C.M_práce'!F4</f>
        <v>0</v>
      </c>
    </row>
    <row r="14" customFormat="false" ht="15" hidden="false" customHeight="false" outlineLevel="0" collapsed="false">
      <c r="A14" s="6"/>
      <c r="B14" s="20" t="s">
        <v>9</v>
      </c>
      <c r="C14" s="20"/>
      <c r="D14" s="20"/>
      <c r="E14" s="20"/>
      <c r="F14" s="21" t="n">
        <f aca="false">MAX(F11,F12,F13)</f>
        <v>0</v>
      </c>
    </row>
    <row r="15" customFormat="false" ht="15.75" hidden="false" customHeight="false" outlineLevel="0" collapsed="false">
      <c r="A15" s="6"/>
      <c r="B15" s="7"/>
      <c r="C15" s="7"/>
      <c r="D15" s="7"/>
      <c r="E15" s="7"/>
      <c r="F15" s="8"/>
    </row>
    <row r="16" customFormat="false" ht="16.5" hidden="false" customHeight="false" outlineLevel="0" collapsed="false">
      <c r="A16" s="6"/>
      <c r="B16" s="22" t="s">
        <v>10</v>
      </c>
      <c r="C16" s="22"/>
      <c r="D16" s="22"/>
      <c r="E16" s="22"/>
      <c r="F16" s="8"/>
    </row>
    <row r="17" customFormat="false" ht="24" hidden="false" customHeight="true" outlineLevel="0" collapsed="false">
      <c r="A17" s="23" t="n">
        <v>1</v>
      </c>
      <c r="B17" s="24" t="str">
        <f aca="false">IF(C17="OK","Súlad celkovej doby výstavby a súčtu doby jednotlivých časti výstavby","Uvedená celková doba výstavby nezodpovedá celkovemu času uvedenému za jednotlivé časti výstavby")</f>
        <v>Súlad celkovej doby výstavby a súčtu doby jednotlivých časti výstavby</v>
      </c>
      <c r="C17" s="25" t="str">
        <f aca="false">IF(F5-F14=0,"OK","X")</f>
        <v>OK</v>
      </c>
      <c r="D17" s="25"/>
      <c r="E17" s="25"/>
      <c r="F17" s="8"/>
    </row>
    <row r="18" customFormat="false" ht="20.1" hidden="false" customHeight="true" outlineLevel="0" collapsed="false">
      <c r="A18" s="26" t="n">
        <v>2</v>
      </c>
      <c r="B18" s="27" t="str">
        <f aca="false">IF(OR(C18="A",D18="B",E18="C"),"V označených listoch nie su vyplnené všetky položky","Kompletnosť vyplnenia všetkych položiek v jednotlivých listoch")</f>
        <v>V označených listoch nie su vyplnené všetky položky</v>
      </c>
      <c r="C18" s="28" t="str">
        <f aca="false">IF('A.HSV_práce '!D47="NIE SU VYPLNENÉ VŠETKY POLOŽKY!","A","OK")</f>
        <v>A</v>
      </c>
      <c r="D18" s="28" t="str">
        <f aca="false">IF('B.PSV_práce'!C44="NIE SU VYPLNENÉ VŠETKY POLOŽKY!","B","OK")</f>
        <v>B</v>
      </c>
      <c r="E18" s="29" t="str">
        <f aca="false">IF('C.M_práce'!B12="NIE SU VYPLNENÉ VŠETKY POLOŽKY !","C","OK")</f>
        <v>C</v>
      </c>
      <c r="F18" s="8"/>
    </row>
    <row r="19" customFormat="false" ht="21.95" hidden="false" customHeight="true" outlineLevel="0" collapsed="false">
      <c r="A19" s="26" t="n">
        <v>3</v>
      </c>
      <c r="B19" s="30" t="str">
        <f aca="false">IF(OR(C19="A",D19="B",E19="C"),"Uvedený počet dní niektorých činností v označených listoch nezodpovedá príslušnému zadanému intervalu začiatku a konca činnosti","Súlad uvádzaných počtov dní za jednotlivé činnosti a dĺžky ich trvania")</f>
        <v>Uvedený počet dní niektorých činností v označených listoch nezodpovedá príslušnému zadanému intervalu začiatku a konca činnosti</v>
      </c>
      <c r="C19" s="31" t="str">
        <f aca="false">IF(OR('A.HSV_práce '!H4="chybné zadanie - časový interval začiatku a konca činnosti nezodpovedá uvedenému počtu dni na úkon",'A.HSV_práce '!H18="chybné zadanie - časový interval začiatku a konca činnosti nezodpovedá uvedenému počtu dni na úkon",'A.HSV_práce '!H28="chybné zadanie - časový interval začiatku a konca činnosti nezodpovedá uvedenému počtu dni na úkon",C18="A"),"A","OK")</f>
        <v>A</v>
      </c>
      <c r="D19" s="31" t="str">
        <f aca="false">IF(OR('B.PSV_práce'!G4="chybné zadanie - časový interval  od začiatku do konca činnosti nezodpovedá uvedenému počtu dni na úkon",'B.PSV_práce'!G9="chybné zadanie - časový interval  od začiatku do konca činnosti nezodpovedá uvedenému počtu dni na úkon",'B.PSV_práce'!G21="chybné zadanie - časový interval  od začiatku do konca činnosti nezodpovedá uvedenému počtu dni na úkon",'B.PSV_práce'!G31="chybné zadanie - časový interval  od začiatku do konca činnosti nezodpovedá uvedenému počtu dni na úkon",'B.PSV_práce'!G39="chybné zadanie - časový interval  od začiatku do konca činnosti nezodpovedá uvedenému počtu dni na úkon",D18="B"),"B","OK")</f>
        <v>B</v>
      </c>
      <c r="E19" s="32" t="str">
        <f aca="false">IF(OR('C.M_práce'!G4="chybné zadanie - časový interval  od začiatku do konca činnosti nezodpovedá uvedenému počtu dni na úkon",E18="C"),"C","OK")</f>
        <v>C</v>
      </c>
      <c r="F19" s="8"/>
    </row>
    <row r="20" customFormat="false" ht="22.5" hidden="false" customHeight="true" outlineLevel="0" collapsed="false">
      <c r="A20" s="33" t="n">
        <v>4</v>
      </c>
      <c r="B20" s="34" t="str">
        <f aca="false">IF(OR(C20="A",D20="B",E20="C"),"V označených listoch je v niektorych položkách chybne uvedený alebo neuvedený začiatok a koniec činnosti","Začiatok a koniec všetkých činnosti je uvedený správne")</f>
        <v>V označených listoch je v niektorych položkách chybne uvedený alebo neuvedený začiatok a koniec činnosti</v>
      </c>
      <c r="C20" s="35" t="str">
        <f aca="false">IF(OR('A.HSV_práce '!H4="chybné zadanie -začiatok nemôže byť neskôr ako koniec",'A.HSV_práce '!H18="chybné zadanie -začiatok nemôže byť neskôr ako koniec",'A.HSV_práce '!H28="chybné zadanie -začiatok nemôže byť neskôr ako koniec",C18="A"),"A","OK")</f>
        <v>A</v>
      </c>
      <c r="D20" s="35" t="str">
        <f aca="false">IF(OR('B.PSV_práce'!G4="chybné zadanie -začiatok nemôže byť neskôr ako koniec",'B.PSV_práce'!G9="chybné zadanie -začiatok nemôže byť neskôr ako koniec",'B.PSV_práce'!G21="chybné zadanie -začiatok nemôže byť neskôr ako koniec",'B.PSV_práce'!G31="chybné zadanie -začiatok nemôže byť neskôr ako koniec",'B.PSV_práce'!G39="chybné zadanie -začiatok nemôže byť neskôr ako koniec",D18="B"),"B","OK")</f>
        <v>B</v>
      </c>
      <c r="E20" s="36" t="str">
        <f aca="false">IF(OR('C.M_práce'!G4="chybné zadanie -začiatok nemôže byť neskôr ako koniec",E18="C"),"C","OK")</f>
        <v>C</v>
      </c>
      <c r="F20" s="8"/>
    </row>
    <row r="21" customFormat="false" ht="15.75" hidden="false" customHeight="false" outlineLevel="0" collapsed="false">
      <c r="A21" s="6"/>
      <c r="B21" s="7"/>
      <c r="C21" s="7"/>
      <c r="D21" s="7"/>
      <c r="E21" s="7"/>
      <c r="F21" s="8"/>
    </row>
    <row r="22" customFormat="false" ht="15.75" hidden="false" customHeight="false" outlineLevel="0" collapsed="false">
      <c r="A22" s="37" t="str">
        <f aca="false">IF(AND(A2="HODNOTA VAMI NAVRHOVANÉHO KRITÉRIA",C17="OK",C18="OK",D18="OK",E18="OK",E18="OK",C19="OK",D19="OK",E19="OK",C20="OK",D20="OK",E20="OK"),"ČASOVÝ VÝKAZ JE ÚPLNY A VYPLNENÝ SPRÁVNE","ČASOVÝ VÝKAZ NIE JE KOMPLETNE VYPLNENÝ ALEBO OBSAHUJE CHYBY !")</f>
        <v>ČASOVÝ VÝKAZ NIE JE KOMPLETNE VYPLNENÝ ALEBO OBSAHUJE CHYBY !</v>
      </c>
      <c r="B22" s="37"/>
      <c r="C22" s="37"/>
      <c r="D22" s="37"/>
      <c r="E22" s="37"/>
      <c r="F22" s="37"/>
    </row>
    <row r="23" customFormat="false" ht="15" hidden="false" customHeight="false" outlineLevel="0" collapsed="false">
      <c r="A23" s="38"/>
      <c r="B23" s="39"/>
      <c r="C23" s="39"/>
      <c r="D23" s="39"/>
      <c r="E23" s="39"/>
      <c r="F23" s="40"/>
    </row>
  </sheetData>
  <sheetProtection sheet="true" password="81ff"/>
  <mergeCells count="11">
    <mergeCell ref="A2:E3"/>
    <mergeCell ref="F2:F3"/>
    <mergeCell ref="A5:E5"/>
    <mergeCell ref="B10:E10"/>
    <mergeCell ref="B11:E11"/>
    <mergeCell ref="B12:E12"/>
    <mergeCell ref="B13:E13"/>
    <mergeCell ref="B14:E14"/>
    <mergeCell ref="B16:E16"/>
    <mergeCell ref="C17:E17"/>
    <mergeCell ref="A22:F22"/>
  </mergeCells>
  <conditionalFormatting sqref="C17">
    <cfRule type="expression" priority="2" aboveAverage="0" equalAverage="0" bottom="0" percent="0" rank="0" text="" dxfId="0">
      <formula>$C$17="X"</formula>
    </cfRule>
    <cfRule type="expression" priority="3" aboveAverage="0" equalAverage="0" bottom="0" percent="0" rank="0" text="" dxfId="1">
      <formula>$C$17="OK"</formula>
    </cfRule>
  </conditionalFormatting>
  <conditionalFormatting sqref="B17">
    <cfRule type="expression" priority="4" aboveAverage="0" equalAverage="0" bottom="0" percent="0" rank="0" text="" dxfId="2">
      <formula>$C$17="X"</formula>
    </cfRule>
    <cfRule type="expression" priority="5" aboveAverage="0" equalAverage="0" bottom="0" percent="0" rank="0" text="" dxfId="3">
      <formula>$C$17="OK"</formula>
    </cfRule>
  </conditionalFormatting>
  <conditionalFormatting sqref="C18">
    <cfRule type="expression" priority="6" aboveAverage="0" equalAverage="0" bottom="0" percent="0" rank="0" text="" dxfId="4">
      <formula>$C$18="A"</formula>
    </cfRule>
    <cfRule type="expression" priority="7" aboveAverage="0" equalAverage="0" bottom="0" percent="0" rank="0" text="" dxfId="5">
      <formula>$C$18="OK"</formula>
    </cfRule>
  </conditionalFormatting>
  <conditionalFormatting sqref="D18">
    <cfRule type="expression" priority="8" aboveAverage="0" equalAverage="0" bottom="0" percent="0" rank="0" text="" dxfId="6">
      <formula>$D$18="OK"</formula>
    </cfRule>
    <cfRule type="expression" priority="9" aboveAverage="0" equalAverage="0" bottom="0" percent="0" rank="0" text="" dxfId="7">
      <formula>$D$18="B"</formula>
    </cfRule>
  </conditionalFormatting>
  <conditionalFormatting sqref="E18">
    <cfRule type="expression" priority="10" aboveAverage="0" equalAverage="0" bottom="0" percent="0" rank="0" text="" dxfId="8">
      <formula>$E$18="C"</formula>
    </cfRule>
    <cfRule type="expression" priority="11" aboveAverage="0" equalAverage="0" bottom="0" percent="0" rank="0" text="" dxfId="9">
      <formula>$E$18="OK"</formula>
    </cfRule>
  </conditionalFormatting>
  <conditionalFormatting sqref="B18">
    <cfRule type="expression" priority="12" aboveAverage="0" equalAverage="0" bottom="0" percent="0" rank="0" text="" dxfId="10">
      <formula>$B$18="V označených listoch nie su vyplnené všetky položky"</formula>
    </cfRule>
    <cfRule type="expression" priority="13" aboveAverage="0" equalAverage="0" bottom="0" percent="0" rank="0" text="" dxfId="11">
      <formula>$B$18="Kompletnosť vyplnenia všetkych položiek v jednotlivých listoch"</formula>
    </cfRule>
  </conditionalFormatting>
  <conditionalFormatting sqref="B19">
    <cfRule type="expression" priority="14" aboveAverage="0" equalAverage="0" bottom="0" percent="0" rank="0" text="" dxfId="12">
      <formula>$B$19="Uvedený počet dní niektorých činností v označených listoch nezodpovedá príslušnému zadanému intervalu začiatku a konca činnosti"</formula>
    </cfRule>
    <cfRule type="expression" priority="15" aboveAverage="0" equalAverage="0" bottom="0" percent="0" rank="0" text="" dxfId="13">
      <formula>$B$19="Súlad uvádzaných počtov dní za jednotlivé činnosti a dĺžky ich trvania"</formula>
    </cfRule>
  </conditionalFormatting>
  <conditionalFormatting sqref="C19">
    <cfRule type="expression" priority="16" aboveAverage="0" equalAverage="0" bottom="0" percent="0" rank="0" text="" dxfId="14">
      <formula>$C$19="A"</formula>
    </cfRule>
    <cfRule type="expression" priority="17" aboveAverage="0" equalAverage="0" bottom="0" percent="0" rank="0" text="" dxfId="15">
      <formula>$C$19="OK"</formula>
    </cfRule>
  </conditionalFormatting>
  <conditionalFormatting sqref="D19">
    <cfRule type="expression" priority="18" aboveAverage="0" equalAverage="0" bottom="0" percent="0" rank="0" text="" dxfId="16">
      <formula>$D$19="B"</formula>
    </cfRule>
    <cfRule type="expression" priority="19" aboveAverage="0" equalAverage="0" bottom="0" percent="0" rank="0" text="" dxfId="17">
      <formula>$D$19="OK"</formula>
    </cfRule>
  </conditionalFormatting>
  <conditionalFormatting sqref="E19">
    <cfRule type="expression" priority="20" aboveAverage="0" equalAverage="0" bottom="0" percent="0" rank="0" text="" dxfId="18">
      <formula>$E$19="C"</formula>
    </cfRule>
    <cfRule type="expression" priority="21" aboveAverage="0" equalAverage="0" bottom="0" percent="0" rank="0" text="" dxfId="19">
      <formula>$E$19="OK"</formula>
    </cfRule>
  </conditionalFormatting>
  <conditionalFormatting sqref="C20">
    <cfRule type="expression" priority="22" aboveAverage="0" equalAverage="0" bottom="0" percent="0" rank="0" text="" dxfId="20">
      <formula>$C$20="A"</formula>
    </cfRule>
    <cfRule type="expression" priority="23" aboveAverage="0" equalAverage="0" bottom="0" percent="0" rank="0" text="" dxfId="21">
      <formula>$C$20="OK"</formula>
    </cfRule>
  </conditionalFormatting>
  <conditionalFormatting sqref="D20">
    <cfRule type="expression" priority="24" aboveAverage="0" equalAverage="0" bottom="0" percent="0" rank="0" text="" dxfId="22">
      <formula>$D$20="B"</formula>
    </cfRule>
    <cfRule type="expression" priority="25" aboveAverage="0" equalAverage="0" bottom="0" percent="0" rank="0" text="" dxfId="23">
      <formula>$D$20="OK"</formula>
    </cfRule>
  </conditionalFormatting>
  <conditionalFormatting sqref="E20">
    <cfRule type="expression" priority="26" aboveAverage="0" equalAverage="0" bottom="0" percent="0" rank="0" text="" dxfId="24">
      <formula>$E$20="C"</formula>
    </cfRule>
    <cfRule type="expression" priority="27" aboveAverage="0" equalAverage="0" bottom="0" percent="0" rank="0" text="" dxfId="25">
      <formula>$E$20="OK"</formula>
    </cfRule>
  </conditionalFormatting>
  <conditionalFormatting sqref="B20">
    <cfRule type="expression" priority="28" aboveAverage="0" equalAverage="0" bottom="0" percent="0" rank="0" text="" dxfId="26">
      <formula>$B$20="Začiatok a koniec všetkých činnosti je uvedený správne"</formula>
    </cfRule>
    <cfRule type="expression" priority="29" aboveAverage="0" equalAverage="0" bottom="0" percent="0" rank="0" text="" dxfId="27">
      <formula>$B$20="V označených listoch je v niektorych položkách chybne uvedený alebo neuvedený začiatok a koniec činnosti"</formula>
    </cfRule>
  </conditionalFormatting>
  <conditionalFormatting sqref="A2:E3">
    <cfRule type="expression" priority="30" aboveAverage="0" equalAverage="0" bottom="0" percent="0" rank="0" text="" dxfId="28">
      <formula>$A$2="HODNOTA VAMI NAVRHOVANÉHO KRITÉRIA"</formula>
    </cfRule>
    <cfRule type="expression" priority="31" aboveAverage="0" equalAverage="0" bottom="0" percent="0" rank="0" text="" dxfId="29">
      <formula>$A$2="V ŽLTOM POLI UVEĎTE HODNOTU VAMI NAVRHOVANÉHO KRITÉRIA "</formula>
    </cfRule>
  </conditionalFormatting>
  <conditionalFormatting sqref="A22:F22">
    <cfRule type="expression" priority="32" aboveAverage="0" equalAverage="0" bottom="0" percent="0" rank="0" text="" dxfId="30">
      <formula>$A$22="ČASOVÝ VÝKAZ NIE JE KOMPLETNE VYPLNENÝ ALEBO OBSAHUJE CHYBY !"</formula>
    </cfRule>
    <cfRule type="expression" priority="33" aboveAverage="0" equalAverage="0" bottom="0" percent="0" rank="0" text="" dxfId="31">
      <formula>$A$22="ČASOVÝ VÝKAZ JE ÚPLNY A VYPLNENÝ SPRÁVNE"</formula>
    </cfRule>
  </conditionalFormatting>
  <dataValidations count="1">
    <dataValidation allowBlank="true" error="Údaj mimo povoleného formátu a intervalu" errorTitle="Chyba" operator="between" prompt="v intervale 1 - 180 dní" promptTitle="Zadajte celé číslo" showDropDown="false" showErrorMessage="true" showInputMessage="true" sqref="F5" type="whole">
      <formula1>1</formula1>
      <formula2>180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C0C0C0"/>
    <pageSetUpPr fitToPage="false"/>
  </sheetPr>
  <dimension ref="A1:L50"/>
  <sheetViews>
    <sheetView windowProtection="true" showFormulas="false" showGridLines="false" showRowColHeaders="true" showZeros="true" rightToLeft="false" tabSelected="false" showOutlineSymbols="true" defaultGridColor="true" view="normal" topLeftCell="A1" colorId="64" zoomScale="85" zoomScaleNormal="85" zoomScalePageLayoutView="100" workbookViewId="0">
      <pane xSplit="0" ySplit="2" topLeftCell="A3" activePane="bottomLeft" state="frozen"/>
      <selection pane="topLeft" activeCell="A1" activeCellId="0" sqref="A1"/>
      <selection pane="bottomLeft" activeCell="H18" activeCellId="0" sqref="H18"/>
    </sheetView>
  </sheetViews>
  <sheetFormatPr defaultRowHeight="15"/>
  <cols>
    <col collapsed="false" hidden="false" max="1" min="1" style="41" width="6.41836734693878"/>
    <col collapsed="false" hidden="false" max="2" min="2" style="0" width="28.969387755102"/>
    <col collapsed="false" hidden="false" max="3" min="3" style="0" width="8.70408163265306"/>
    <col collapsed="false" hidden="false" max="4" min="4" style="0" width="9.13265306122449"/>
    <col collapsed="false" hidden="false" max="5" min="5" style="0" width="9.98979591836735"/>
    <col collapsed="false" hidden="false" max="7" min="6" style="0" width="9.55612244897959"/>
  </cols>
  <sheetData>
    <row r="1" customFormat="false" ht="15" hidden="false" customHeight="true" outlineLevel="0" collapsed="false">
      <c r="A1" s="42" t="s">
        <v>11</v>
      </c>
      <c r="B1" s="42"/>
      <c r="C1" s="43" t="s">
        <v>12</v>
      </c>
      <c r="D1" s="44" t="s">
        <v>13</v>
      </c>
      <c r="E1" s="43" t="s">
        <v>14</v>
      </c>
      <c r="F1" s="43" t="s">
        <v>15</v>
      </c>
      <c r="G1" s="43" t="s">
        <v>16</v>
      </c>
    </row>
    <row r="2" customFormat="false" ht="20.45" hidden="false" customHeight="true" outlineLevel="0" collapsed="false">
      <c r="A2" s="42"/>
      <c r="B2" s="42"/>
      <c r="C2" s="43"/>
      <c r="D2" s="44"/>
      <c r="E2" s="43"/>
      <c r="F2" s="43"/>
      <c r="G2" s="43"/>
    </row>
    <row r="3" customFormat="false" ht="22.5" hidden="false" customHeight="true" outlineLevel="0" collapsed="false">
      <c r="A3" s="45" t="s">
        <v>17</v>
      </c>
      <c r="B3" s="45"/>
      <c r="C3" s="46"/>
      <c r="D3" s="47" t="str">
        <f aca="false">IF('Celková doba vystavby'!$F$5=0,"Nie je zadaná celková doba výstavby v prvom rovnomennom liste !","")</f>
        <v>Nie je zadaná celková doba výstavby v prvom rovnomennom liste !</v>
      </c>
      <c r="E3" s="47"/>
      <c r="F3" s="47"/>
      <c r="G3" s="47"/>
    </row>
    <row r="4" customFormat="false" ht="25.5" hidden="false" customHeight="true" outlineLevel="0" collapsed="false">
      <c r="A4" s="48" t="s">
        <v>18</v>
      </c>
      <c r="B4" s="48"/>
      <c r="C4" s="48"/>
      <c r="D4" s="48"/>
      <c r="E4" s="49"/>
      <c r="F4" s="49"/>
      <c r="G4" s="49"/>
      <c r="H4" s="50" t="str">
        <f aca="false">IF(OR(F4="",G4=""),"",IF(F4&gt;G4,"chybné zadanie -začiatok nemôže byť neskôr ako koniec",IF(E4-(G4-F4+1)=0,"","chybné zadanie - časový interval začiatku a konca činnosti nezodpovedá uvedenému počtu dni na úkon")))</f>
        <v/>
      </c>
      <c r="I4" s="50"/>
      <c r="J4" s="50"/>
      <c r="K4" s="50"/>
      <c r="L4" s="50"/>
    </row>
    <row r="5" customFormat="false" ht="11.1" hidden="false" customHeight="true" outlineLevel="0" collapsed="false">
      <c r="A5" s="51" t="s">
        <v>19</v>
      </c>
      <c r="B5" s="51"/>
      <c r="C5" s="51"/>
      <c r="D5" s="51"/>
      <c r="E5" s="51"/>
      <c r="F5" s="51"/>
      <c r="G5" s="51"/>
      <c r="H5" s="52"/>
      <c r="I5" s="53"/>
      <c r="J5" s="53"/>
      <c r="K5" s="54"/>
      <c r="L5" s="54"/>
    </row>
    <row r="6" customFormat="false" ht="21.6" hidden="false" customHeight="true" outlineLevel="1" collapsed="false">
      <c r="A6" s="55" t="s">
        <v>20</v>
      </c>
      <c r="B6" s="55"/>
      <c r="C6" s="56" t="s">
        <v>21</v>
      </c>
      <c r="D6" s="57" t="n">
        <v>4.8</v>
      </c>
      <c r="E6" s="58"/>
      <c r="F6" s="59"/>
      <c r="G6" s="60"/>
      <c r="H6" s="52"/>
      <c r="I6" s="53"/>
      <c r="J6" s="53"/>
      <c r="K6" s="54"/>
      <c r="L6" s="54"/>
    </row>
    <row r="7" customFormat="false" ht="13.5" hidden="false" customHeight="true" outlineLevel="1" collapsed="false">
      <c r="A7" s="55" t="s">
        <v>22</v>
      </c>
      <c r="B7" s="55"/>
      <c r="C7" s="56" t="s">
        <v>21</v>
      </c>
      <c r="D7" s="57" t="n">
        <v>4.8</v>
      </c>
      <c r="E7" s="61"/>
      <c r="F7" s="62"/>
      <c r="G7" s="63"/>
      <c r="H7" s="52"/>
      <c r="I7" s="53"/>
      <c r="J7" s="53"/>
      <c r="K7" s="54"/>
      <c r="L7" s="54"/>
    </row>
    <row r="8" customFormat="false" ht="13.5" hidden="false" customHeight="true" outlineLevel="1" collapsed="false">
      <c r="A8" s="55" t="s">
        <v>23</v>
      </c>
      <c r="B8" s="55"/>
      <c r="C8" s="56" t="s">
        <v>24</v>
      </c>
      <c r="D8" s="57" t="n">
        <v>24</v>
      </c>
      <c r="E8" s="61"/>
      <c r="F8" s="62"/>
      <c r="G8" s="63"/>
      <c r="H8" s="52"/>
      <c r="I8" s="53"/>
      <c r="J8" s="53"/>
      <c r="K8" s="54"/>
      <c r="L8" s="54"/>
    </row>
    <row r="9" customFormat="false" ht="14.1" hidden="false" customHeight="true" outlineLevel="1" collapsed="false">
      <c r="A9" s="55" t="s">
        <v>25</v>
      </c>
      <c r="B9" s="55"/>
      <c r="C9" s="56" t="s">
        <v>26</v>
      </c>
      <c r="D9" s="57" t="n">
        <v>9.6</v>
      </c>
      <c r="E9" s="61"/>
      <c r="F9" s="62"/>
      <c r="G9" s="63"/>
      <c r="H9" s="52"/>
      <c r="I9" s="52"/>
      <c r="J9" s="52"/>
      <c r="K9" s="52"/>
      <c r="L9" s="52"/>
    </row>
    <row r="10" customFormat="false" ht="14.1" hidden="false" customHeight="true" outlineLevel="1" collapsed="false">
      <c r="A10" s="55" t="s">
        <v>27</v>
      </c>
      <c r="B10" s="55"/>
      <c r="C10" s="56" t="s">
        <v>24</v>
      </c>
      <c r="D10" s="57" t="n">
        <v>24</v>
      </c>
      <c r="E10" s="61"/>
      <c r="F10" s="62"/>
      <c r="G10" s="63"/>
      <c r="H10" s="52"/>
      <c r="I10" s="53"/>
      <c r="J10" s="53"/>
      <c r="K10" s="54"/>
      <c r="L10" s="54"/>
    </row>
    <row r="11" customFormat="false" ht="11.1" hidden="false" customHeight="true" outlineLevel="1" collapsed="false">
      <c r="A11" s="64" t="s">
        <v>28</v>
      </c>
      <c r="B11" s="64"/>
      <c r="C11" s="56" t="s">
        <v>21</v>
      </c>
      <c r="D11" s="57" t="n">
        <v>4.8</v>
      </c>
      <c r="E11" s="61"/>
      <c r="F11" s="62"/>
      <c r="G11" s="63"/>
      <c r="H11" s="52"/>
      <c r="I11" s="53"/>
      <c r="J11" s="53"/>
      <c r="K11" s="54"/>
      <c r="L11" s="54"/>
    </row>
    <row r="12" customFormat="false" ht="21.6" hidden="false" customHeight="true" outlineLevel="1" collapsed="false">
      <c r="A12" s="55" t="s">
        <v>29</v>
      </c>
      <c r="B12" s="55"/>
      <c r="C12" s="56" t="s">
        <v>30</v>
      </c>
      <c r="D12" s="57" t="n">
        <v>12</v>
      </c>
      <c r="E12" s="61"/>
      <c r="F12" s="62"/>
      <c r="G12" s="63"/>
      <c r="H12" s="52"/>
      <c r="I12" s="53"/>
      <c r="J12" s="53"/>
      <c r="K12" s="54"/>
      <c r="L12" s="54"/>
    </row>
    <row r="13" customFormat="false" ht="14.1" hidden="false" customHeight="true" outlineLevel="1" collapsed="false">
      <c r="A13" s="55" t="s">
        <v>31</v>
      </c>
      <c r="B13" s="55"/>
      <c r="C13" s="56" t="s">
        <v>24</v>
      </c>
      <c r="D13" s="57" t="n">
        <v>24</v>
      </c>
      <c r="E13" s="61"/>
      <c r="F13" s="62"/>
      <c r="G13" s="63"/>
      <c r="H13" s="52"/>
      <c r="I13" s="53"/>
      <c r="J13" s="53"/>
      <c r="K13" s="54"/>
      <c r="L13" s="54"/>
    </row>
    <row r="14" customFormat="false" ht="14.1" hidden="false" customHeight="true" outlineLevel="1" collapsed="false">
      <c r="A14" s="55" t="s">
        <v>32</v>
      </c>
      <c r="B14" s="55"/>
      <c r="C14" s="56" t="s">
        <v>24</v>
      </c>
      <c r="D14" s="57" t="n">
        <v>24</v>
      </c>
      <c r="E14" s="61"/>
      <c r="F14" s="62"/>
      <c r="G14" s="63"/>
      <c r="H14" s="52"/>
      <c r="I14" s="53"/>
      <c r="J14" s="53"/>
      <c r="K14" s="54"/>
      <c r="L14" s="54"/>
    </row>
    <row r="15" customFormat="false" ht="14.1" hidden="false" customHeight="true" outlineLevel="1" collapsed="false">
      <c r="A15" s="55" t="s">
        <v>33</v>
      </c>
      <c r="B15" s="55"/>
      <c r="C15" s="56" t="s">
        <v>24</v>
      </c>
      <c r="D15" s="57" t="n">
        <v>24</v>
      </c>
      <c r="E15" s="61"/>
      <c r="F15" s="62"/>
      <c r="G15" s="63"/>
      <c r="H15" s="52"/>
      <c r="I15" s="53"/>
      <c r="J15" s="53"/>
      <c r="K15" s="54"/>
      <c r="L15" s="54"/>
    </row>
    <row r="16" customFormat="false" ht="21.95" hidden="false" customHeight="true" outlineLevel="1" collapsed="false">
      <c r="A16" s="55" t="s">
        <v>34</v>
      </c>
      <c r="B16" s="55"/>
      <c r="C16" s="56" t="s">
        <v>30</v>
      </c>
      <c r="D16" s="57" t="n">
        <v>12</v>
      </c>
      <c r="E16" s="61"/>
      <c r="F16" s="62"/>
      <c r="G16" s="63"/>
      <c r="H16" s="52"/>
      <c r="I16" s="53"/>
      <c r="J16" s="53"/>
      <c r="K16" s="54"/>
      <c r="L16" s="54"/>
    </row>
    <row r="17" customFormat="false" ht="23.45" hidden="false" customHeight="true" outlineLevel="1" collapsed="false">
      <c r="A17" s="55" t="s">
        <v>35</v>
      </c>
      <c r="B17" s="55"/>
      <c r="C17" s="56" t="s">
        <v>30</v>
      </c>
      <c r="D17" s="57" t="n">
        <v>12.36</v>
      </c>
      <c r="E17" s="65"/>
      <c r="F17" s="66"/>
      <c r="G17" s="67"/>
      <c r="H17" s="52"/>
      <c r="I17" s="52"/>
      <c r="J17" s="52"/>
      <c r="K17" s="52"/>
      <c r="L17" s="52"/>
    </row>
    <row r="18" customFormat="false" ht="21.95" hidden="false" customHeight="true" outlineLevel="0" collapsed="false">
      <c r="A18" s="48" t="s">
        <v>36</v>
      </c>
      <c r="B18" s="48"/>
      <c r="C18" s="48"/>
      <c r="D18" s="48"/>
      <c r="E18" s="49"/>
      <c r="F18" s="49"/>
      <c r="G18" s="49"/>
      <c r="H18" s="50" t="str">
        <f aca="false">IF(OR(F18="",G18=""),"",IF(F18&gt;G18,"chybné zadanie -začiatok nemôže byť neskôr ako koniec",IF(E18-(G18-F18+1)=0,"","chybné zadanie - časový interval začiatku a konca činnosti nezodpovedá uvedenému počtu dni na úkon")))</f>
        <v/>
      </c>
      <c r="I18" s="50"/>
      <c r="J18" s="50"/>
      <c r="K18" s="50"/>
      <c r="L18" s="50"/>
    </row>
    <row r="19" customFormat="false" ht="9.6" hidden="false" customHeight="true" outlineLevel="0" collapsed="false">
      <c r="A19" s="68" t="s">
        <v>19</v>
      </c>
      <c r="B19" s="69"/>
      <c r="C19" s="69"/>
      <c r="D19" s="69"/>
      <c r="E19" s="70"/>
      <c r="F19" s="70"/>
      <c r="G19" s="71"/>
      <c r="H19" s="52"/>
      <c r="I19" s="53"/>
      <c r="J19" s="53"/>
      <c r="K19" s="54"/>
      <c r="L19" s="54"/>
    </row>
    <row r="20" customFormat="false" ht="18" hidden="false" customHeight="true" outlineLevel="1" collapsed="false">
      <c r="A20" s="72" t="s">
        <v>37</v>
      </c>
      <c r="B20" s="72"/>
      <c r="C20" s="56" t="s">
        <v>21</v>
      </c>
      <c r="D20" s="73" t="n">
        <v>0.752</v>
      </c>
      <c r="E20" s="58"/>
      <c r="F20" s="59"/>
      <c r="G20" s="60"/>
      <c r="H20" s="52"/>
      <c r="I20" s="53"/>
      <c r="J20" s="53"/>
      <c r="K20" s="54"/>
      <c r="L20" s="54"/>
    </row>
    <row r="21" customFormat="false" ht="14.45" hidden="false" customHeight="true" outlineLevel="1" collapsed="false">
      <c r="A21" s="72" t="s">
        <v>38</v>
      </c>
      <c r="B21" s="72"/>
      <c r="C21" s="56" t="s">
        <v>24</v>
      </c>
      <c r="D21" s="73" t="n">
        <v>3.76</v>
      </c>
      <c r="E21" s="61"/>
      <c r="F21" s="62"/>
      <c r="G21" s="63"/>
      <c r="H21" s="52"/>
      <c r="I21" s="52"/>
      <c r="J21" s="52"/>
      <c r="K21" s="52"/>
      <c r="L21" s="52"/>
    </row>
    <row r="22" customFormat="false" ht="14.1" hidden="false" customHeight="true" outlineLevel="1" collapsed="false">
      <c r="A22" s="72" t="s">
        <v>39</v>
      </c>
      <c r="B22" s="72"/>
      <c r="C22" s="74" t="s">
        <v>40</v>
      </c>
      <c r="D22" s="75" t="n">
        <v>0.061</v>
      </c>
      <c r="E22" s="61"/>
      <c r="F22" s="62"/>
      <c r="G22" s="63"/>
      <c r="H22" s="52"/>
      <c r="I22" s="52"/>
      <c r="J22" s="52"/>
      <c r="K22" s="52"/>
      <c r="L22" s="52"/>
    </row>
    <row r="23" customFormat="false" ht="15" hidden="false" customHeight="true" outlineLevel="1" collapsed="false">
      <c r="A23" s="76" t="s">
        <v>41</v>
      </c>
      <c r="B23" s="76"/>
      <c r="C23" s="56" t="s">
        <v>42</v>
      </c>
      <c r="D23" s="73" t="n">
        <v>134</v>
      </c>
      <c r="E23" s="61"/>
      <c r="F23" s="62"/>
      <c r="G23" s="63"/>
      <c r="H23" s="52"/>
      <c r="I23" s="53"/>
      <c r="J23" s="53"/>
      <c r="K23" s="54"/>
      <c r="L23" s="54"/>
    </row>
    <row r="24" customFormat="false" ht="20.45" hidden="false" customHeight="true" outlineLevel="1" collapsed="false">
      <c r="A24" s="76" t="s">
        <v>43</v>
      </c>
      <c r="B24" s="76"/>
      <c r="C24" s="56" t="s">
        <v>24</v>
      </c>
      <c r="D24" s="73" t="n">
        <v>63.4</v>
      </c>
      <c r="E24" s="61"/>
      <c r="F24" s="62"/>
      <c r="G24" s="63"/>
      <c r="H24" s="52"/>
      <c r="I24" s="53"/>
      <c r="J24" s="53"/>
      <c r="K24" s="54"/>
      <c r="L24" s="54"/>
    </row>
    <row r="25" customFormat="false" ht="18.6" hidden="false" customHeight="true" outlineLevel="1" collapsed="false">
      <c r="A25" s="76" t="s">
        <v>44</v>
      </c>
      <c r="B25" s="76"/>
      <c r="C25" s="56" t="s">
        <v>24</v>
      </c>
      <c r="D25" s="73" t="n">
        <v>63.4</v>
      </c>
      <c r="E25" s="61"/>
      <c r="F25" s="62"/>
      <c r="G25" s="63"/>
      <c r="H25" s="52"/>
      <c r="I25" s="53"/>
      <c r="J25" s="53"/>
      <c r="K25" s="54"/>
      <c r="L25" s="54"/>
    </row>
    <row r="26" customFormat="false" ht="22.5" hidden="false" customHeight="true" outlineLevel="1" collapsed="false">
      <c r="A26" s="76" t="s">
        <v>45</v>
      </c>
      <c r="B26" s="76"/>
      <c r="C26" s="56" t="s">
        <v>24</v>
      </c>
      <c r="D26" s="73" t="n">
        <v>44.56</v>
      </c>
      <c r="E26" s="61"/>
      <c r="F26" s="62"/>
      <c r="G26" s="63"/>
      <c r="H26" s="52"/>
      <c r="I26" s="53"/>
      <c r="J26" s="53"/>
      <c r="K26" s="54"/>
      <c r="L26" s="54"/>
    </row>
    <row r="27" customFormat="false" ht="21.95" hidden="false" customHeight="true" outlineLevel="1" collapsed="false">
      <c r="A27" s="76" t="s">
        <v>46</v>
      </c>
      <c r="B27" s="76"/>
      <c r="C27" s="56" t="s">
        <v>24</v>
      </c>
      <c r="D27" s="73" t="n">
        <v>380.92</v>
      </c>
      <c r="E27" s="61"/>
      <c r="F27" s="62"/>
      <c r="G27" s="63"/>
      <c r="H27" s="52"/>
      <c r="I27" s="53"/>
      <c r="J27" s="53"/>
      <c r="K27" s="54"/>
      <c r="L27" s="54"/>
    </row>
    <row r="28" customFormat="false" ht="21.95" hidden="false" customHeight="true" outlineLevel="0" collapsed="false">
      <c r="A28" s="48" t="s">
        <v>47</v>
      </c>
      <c r="B28" s="48"/>
      <c r="C28" s="48"/>
      <c r="D28" s="48"/>
      <c r="E28" s="49"/>
      <c r="F28" s="49"/>
      <c r="G28" s="49"/>
      <c r="H28" s="50" t="str">
        <f aca="false">IF(OR(F28="",G28=""),"",IF(F28&gt;G28,"chybné zadanie -začiatok nemôže byť neskôr ako koniec",IF(E28-(G28-F28+1)=0,"","chybné zadanie - časový interval začiatku a konca činnosti nezodpovedá uvedenému počtu dni na úkon")))</f>
        <v/>
      </c>
      <c r="I28" s="50"/>
      <c r="J28" s="50"/>
      <c r="K28" s="50"/>
      <c r="L28" s="50"/>
    </row>
    <row r="29" customFormat="false" ht="12" hidden="false" customHeight="true" outlineLevel="0" collapsed="false">
      <c r="A29" s="77" t="s">
        <v>19</v>
      </c>
      <c r="B29" s="78"/>
      <c r="C29" s="79"/>
      <c r="D29" s="80"/>
      <c r="E29" s="81"/>
      <c r="F29" s="81"/>
      <c r="G29" s="82"/>
      <c r="H29" s="52"/>
      <c r="I29" s="53"/>
      <c r="J29" s="53"/>
      <c r="K29" s="54"/>
      <c r="L29" s="54"/>
    </row>
    <row r="30" customFormat="false" ht="21.75" hidden="false" customHeight="true" outlineLevel="1" collapsed="false">
      <c r="A30" s="72" t="s">
        <v>48</v>
      </c>
      <c r="B30" s="72"/>
      <c r="C30" s="56" t="s">
        <v>24</v>
      </c>
      <c r="D30" s="73" t="n">
        <v>68.6</v>
      </c>
      <c r="E30" s="58"/>
      <c r="F30" s="59"/>
      <c r="G30" s="60"/>
      <c r="H30" s="52"/>
      <c r="I30" s="53"/>
      <c r="J30" s="53"/>
      <c r="K30" s="54"/>
      <c r="L30" s="54"/>
    </row>
    <row r="31" customFormat="false" ht="21" hidden="false" customHeight="true" outlineLevel="1" collapsed="false">
      <c r="A31" s="72" t="s">
        <v>49</v>
      </c>
      <c r="B31" s="72"/>
      <c r="C31" s="56" t="s">
        <v>24</v>
      </c>
      <c r="D31" s="73" t="n">
        <v>386</v>
      </c>
      <c r="E31" s="61"/>
      <c r="F31" s="62"/>
      <c r="G31" s="63"/>
      <c r="H31" s="52"/>
      <c r="I31" s="53"/>
      <c r="J31" s="53"/>
      <c r="K31" s="54"/>
      <c r="L31" s="54"/>
    </row>
    <row r="32" customFormat="false" ht="31.5" hidden="false" customHeight="true" outlineLevel="1" collapsed="false">
      <c r="A32" s="72" t="s">
        <v>50</v>
      </c>
      <c r="B32" s="72"/>
      <c r="C32" s="56" t="s">
        <v>24</v>
      </c>
      <c r="D32" s="73" t="n">
        <v>386</v>
      </c>
      <c r="E32" s="62"/>
      <c r="F32" s="62"/>
      <c r="G32" s="63"/>
      <c r="H32" s="52"/>
      <c r="I32" s="53"/>
      <c r="J32" s="53"/>
      <c r="K32" s="54"/>
      <c r="L32" s="54"/>
    </row>
    <row r="33" customFormat="false" ht="21.95" hidden="false" customHeight="true" outlineLevel="1" collapsed="false">
      <c r="A33" s="72" t="s">
        <v>51</v>
      </c>
      <c r="B33" s="72"/>
      <c r="C33" s="56" t="s">
        <v>24</v>
      </c>
      <c r="D33" s="73" t="n">
        <v>386</v>
      </c>
      <c r="E33" s="62"/>
      <c r="F33" s="62"/>
      <c r="G33" s="63"/>
      <c r="H33" s="52"/>
      <c r="I33" s="53"/>
      <c r="J33" s="53"/>
      <c r="K33" s="54"/>
      <c r="L33" s="54"/>
    </row>
    <row r="34" customFormat="false" ht="16.5" hidden="false" customHeight="true" outlineLevel="1" collapsed="false">
      <c r="A34" s="72" t="s">
        <v>52</v>
      </c>
      <c r="B34" s="72"/>
      <c r="C34" s="56" t="s">
        <v>30</v>
      </c>
      <c r="D34" s="73" t="n">
        <v>3</v>
      </c>
      <c r="E34" s="62"/>
      <c r="F34" s="62"/>
      <c r="G34" s="63"/>
      <c r="H34" s="52"/>
      <c r="I34" s="53"/>
      <c r="J34" s="53"/>
      <c r="K34" s="54"/>
      <c r="L34" s="54"/>
    </row>
    <row r="35" customFormat="false" ht="17.25" hidden="false" customHeight="true" outlineLevel="1" collapsed="false">
      <c r="A35" s="72" t="s">
        <v>53</v>
      </c>
      <c r="B35" s="72"/>
      <c r="C35" s="56" t="s">
        <v>30</v>
      </c>
      <c r="D35" s="73" t="n">
        <v>1</v>
      </c>
      <c r="E35" s="62"/>
      <c r="F35" s="62"/>
      <c r="G35" s="63"/>
      <c r="H35" s="52"/>
      <c r="I35" s="53"/>
      <c r="J35" s="53"/>
      <c r="K35" s="54"/>
      <c r="L35" s="54"/>
    </row>
    <row r="36" customFormat="false" ht="21.75" hidden="false" customHeight="true" outlineLevel="1" collapsed="false">
      <c r="A36" s="72" t="s">
        <v>54</v>
      </c>
      <c r="B36" s="72"/>
      <c r="C36" s="56" t="s">
        <v>21</v>
      </c>
      <c r="D36" s="73" t="n">
        <v>2.8</v>
      </c>
      <c r="E36" s="62"/>
      <c r="F36" s="62"/>
      <c r="G36" s="63"/>
      <c r="H36" s="52"/>
      <c r="I36" s="53"/>
      <c r="J36" s="53"/>
      <c r="K36" s="54"/>
      <c r="L36" s="54"/>
    </row>
    <row r="37" customFormat="false" ht="20.1" hidden="false" customHeight="true" outlineLevel="1" collapsed="false">
      <c r="A37" s="72" t="s">
        <v>55</v>
      </c>
      <c r="B37" s="72"/>
      <c r="C37" s="56" t="s">
        <v>24</v>
      </c>
      <c r="D37" s="73" t="n">
        <v>63.4</v>
      </c>
      <c r="E37" s="62"/>
      <c r="F37" s="62"/>
      <c r="G37" s="63"/>
      <c r="H37" s="52"/>
      <c r="I37" s="53"/>
      <c r="J37" s="53"/>
      <c r="K37" s="54"/>
      <c r="L37" s="54"/>
    </row>
    <row r="38" customFormat="false" ht="23.45" hidden="false" customHeight="true" outlineLevel="1" collapsed="false">
      <c r="A38" s="72" t="s">
        <v>56</v>
      </c>
      <c r="B38" s="72"/>
      <c r="C38" s="56" t="s">
        <v>24</v>
      </c>
      <c r="D38" s="73" t="n">
        <v>34.3</v>
      </c>
      <c r="E38" s="62"/>
      <c r="F38" s="62"/>
      <c r="G38" s="63"/>
      <c r="H38" s="52"/>
      <c r="I38" s="53"/>
      <c r="J38" s="53"/>
      <c r="K38" s="54"/>
      <c r="L38" s="54"/>
    </row>
    <row r="39" customFormat="false" ht="21.75" hidden="false" customHeight="true" outlineLevel="1" collapsed="false">
      <c r="A39" s="72" t="s">
        <v>57</v>
      </c>
      <c r="B39" s="72"/>
      <c r="C39" s="56" t="s">
        <v>40</v>
      </c>
      <c r="D39" s="73" t="n">
        <v>5.667</v>
      </c>
      <c r="E39" s="62"/>
      <c r="F39" s="62"/>
      <c r="G39" s="63"/>
      <c r="H39" s="52"/>
      <c r="I39" s="53"/>
      <c r="J39" s="53"/>
      <c r="K39" s="54"/>
      <c r="L39" s="54"/>
    </row>
    <row r="40" customFormat="false" ht="21.75" hidden="false" customHeight="true" outlineLevel="1" collapsed="false">
      <c r="A40" s="72" t="s">
        <v>58</v>
      </c>
      <c r="B40" s="72"/>
      <c r="C40" s="56" t="s">
        <v>40</v>
      </c>
      <c r="D40" s="73" t="n">
        <v>5.667</v>
      </c>
      <c r="E40" s="62"/>
      <c r="F40" s="62"/>
      <c r="G40" s="63"/>
      <c r="H40" s="52"/>
      <c r="I40" s="53"/>
      <c r="J40" s="53"/>
      <c r="K40" s="54"/>
      <c r="L40" s="54"/>
    </row>
    <row r="41" customFormat="false" ht="17.45" hidden="false" customHeight="true" outlineLevel="1" collapsed="false">
      <c r="A41" s="72" t="s">
        <v>59</v>
      </c>
      <c r="B41" s="72"/>
      <c r="C41" s="56" t="s">
        <v>40</v>
      </c>
      <c r="D41" s="73" t="n">
        <v>5.667</v>
      </c>
      <c r="E41" s="62"/>
      <c r="F41" s="62"/>
      <c r="G41" s="63"/>
      <c r="H41" s="52"/>
      <c r="I41" s="53"/>
      <c r="J41" s="53"/>
      <c r="K41" s="54"/>
      <c r="L41" s="54"/>
    </row>
    <row r="42" customFormat="false" ht="17.45" hidden="false" customHeight="true" outlineLevel="1" collapsed="false">
      <c r="A42" s="72" t="s">
        <v>60</v>
      </c>
      <c r="B42" s="72"/>
      <c r="C42" s="56" t="s">
        <v>61</v>
      </c>
      <c r="D42" s="73" t="n">
        <v>1</v>
      </c>
      <c r="E42" s="62"/>
      <c r="F42" s="62"/>
      <c r="G42" s="63"/>
      <c r="H42" s="52"/>
      <c r="I42" s="53"/>
      <c r="J42" s="53"/>
      <c r="K42" s="54"/>
      <c r="L42" s="54"/>
    </row>
    <row r="43" customFormat="false" ht="17.45" hidden="false" customHeight="true" outlineLevel="1" collapsed="false">
      <c r="A43" s="72" t="s">
        <v>62</v>
      </c>
      <c r="B43" s="72"/>
      <c r="C43" s="56" t="s">
        <v>40</v>
      </c>
      <c r="D43" s="73" t="n">
        <v>5.667</v>
      </c>
      <c r="E43" s="62"/>
      <c r="F43" s="62"/>
      <c r="G43" s="63"/>
      <c r="H43" s="52"/>
      <c r="I43" s="53"/>
      <c r="J43" s="53"/>
      <c r="K43" s="54"/>
      <c r="L43" s="54"/>
    </row>
    <row r="44" customFormat="false" ht="20.1" hidden="false" customHeight="true" outlineLevel="1" collapsed="false">
      <c r="A44" s="72" t="s">
        <v>63</v>
      </c>
      <c r="B44" s="72"/>
      <c r="C44" s="56" t="s">
        <v>40</v>
      </c>
      <c r="D44" s="73" t="n">
        <v>5.667</v>
      </c>
      <c r="E44" s="62"/>
      <c r="F44" s="62"/>
      <c r="G44" s="63"/>
      <c r="H44" s="52"/>
      <c r="I44" s="53"/>
      <c r="J44" s="53"/>
      <c r="K44" s="54"/>
      <c r="L44" s="54"/>
    </row>
    <row r="45" customFormat="false" ht="15.95" hidden="false" customHeight="true" outlineLevel="1" collapsed="false">
      <c r="A45" s="72" t="s">
        <v>64</v>
      </c>
      <c r="B45" s="72"/>
      <c r="C45" s="56" t="s">
        <v>40</v>
      </c>
      <c r="D45" s="73" t="n">
        <v>5.667</v>
      </c>
      <c r="E45" s="62"/>
      <c r="F45" s="62"/>
      <c r="G45" s="63"/>
      <c r="H45" s="52"/>
      <c r="I45" s="53"/>
      <c r="J45" s="53"/>
      <c r="K45" s="54"/>
      <c r="L45" s="54"/>
    </row>
    <row r="46" customFormat="false" ht="20.45" hidden="false" customHeight="true" outlineLevel="1" collapsed="false">
      <c r="A46" s="72" t="s">
        <v>65</v>
      </c>
      <c r="B46" s="72"/>
      <c r="C46" s="56" t="s">
        <v>40</v>
      </c>
      <c r="D46" s="73" t="n">
        <v>11.81</v>
      </c>
      <c r="E46" s="65"/>
      <c r="F46" s="66"/>
      <c r="G46" s="67"/>
      <c r="H46" s="52"/>
      <c r="I46" s="53"/>
      <c r="J46" s="53"/>
      <c r="K46" s="54"/>
      <c r="L46" s="54"/>
    </row>
    <row r="47" customFormat="false" ht="20.45" hidden="false" customHeight="true" outlineLevel="0" collapsed="false">
      <c r="A47" s="83"/>
      <c r="B47" s="84"/>
      <c r="C47" s="84"/>
      <c r="D47" s="85" t="str">
        <f aca="false">IF(OR(E4&lt;=0,E18&lt;=0,E28&lt;=0,F4&lt;=0,F18&lt;=0,F28&lt;=0,G4&lt;=0,G18&lt;=0,G28&lt;=0),"NIE SU VYPLNENÉ VŠETKY POLOŽKY!","")</f>
        <v>NIE SU VYPLNENÉ VŠETKY POLOŽKY!</v>
      </c>
      <c r="E47" s="85"/>
      <c r="F47" s="85"/>
      <c r="G47" s="85"/>
    </row>
    <row r="48" customFormat="false" ht="6" hidden="false" customHeight="true" outlineLevel="0" collapsed="false">
      <c r="A48" s="86"/>
      <c r="B48" s="7"/>
      <c r="C48" s="7"/>
      <c r="D48" s="87"/>
      <c r="E48" s="87"/>
      <c r="F48" s="87"/>
      <c r="G48" s="88"/>
    </row>
    <row r="49" customFormat="false" ht="15" hidden="false" customHeight="false" outlineLevel="0" collapsed="false">
      <c r="A49" s="89" t="s">
        <v>66</v>
      </c>
      <c r="B49" s="7"/>
      <c r="C49" s="90"/>
      <c r="D49" s="91"/>
      <c r="E49" s="7"/>
      <c r="F49" s="7"/>
      <c r="G49" s="8"/>
    </row>
    <row r="50" customFormat="false" ht="15" hidden="false" customHeight="false" outlineLevel="0" collapsed="false">
      <c r="A50" s="92"/>
      <c r="B50" s="39"/>
      <c r="C50" s="39"/>
      <c r="D50" s="39"/>
      <c r="E50" s="39"/>
      <c r="F50" s="39"/>
      <c r="G50" s="40"/>
    </row>
  </sheetData>
  <sheetProtection sheet="true" password="81ff"/>
  <mergeCells count="57">
    <mergeCell ref="A1:B2"/>
    <mergeCell ref="C1:C2"/>
    <mergeCell ref="D1:D2"/>
    <mergeCell ref="E1:E2"/>
    <mergeCell ref="F1:F2"/>
    <mergeCell ref="G1:G2"/>
    <mergeCell ref="A3:B3"/>
    <mergeCell ref="D3:G3"/>
    <mergeCell ref="A4:D4"/>
    <mergeCell ref="H4:L4"/>
    <mergeCell ref="A5:G5"/>
    <mergeCell ref="A6:B6"/>
    <mergeCell ref="A7:B7"/>
    <mergeCell ref="A8:B8"/>
    <mergeCell ref="A9:B9"/>
    <mergeCell ref="H9:L9"/>
    <mergeCell ref="A10:B10"/>
    <mergeCell ref="A11:B11"/>
    <mergeCell ref="A12:B12"/>
    <mergeCell ref="A13:B13"/>
    <mergeCell ref="A14:B14"/>
    <mergeCell ref="A15:B15"/>
    <mergeCell ref="A16:B16"/>
    <mergeCell ref="A17:B17"/>
    <mergeCell ref="H17:L17"/>
    <mergeCell ref="A18:D18"/>
    <mergeCell ref="H18:L18"/>
    <mergeCell ref="A20:B20"/>
    <mergeCell ref="A21:B21"/>
    <mergeCell ref="H21:L21"/>
    <mergeCell ref="A22:B22"/>
    <mergeCell ref="H22:L22"/>
    <mergeCell ref="A23:B23"/>
    <mergeCell ref="A24:B24"/>
    <mergeCell ref="A25:B25"/>
    <mergeCell ref="A26:B26"/>
    <mergeCell ref="A27:B27"/>
    <mergeCell ref="A28:D28"/>
    <mergeCell ref="H28:L28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D47:G47"/>
  </mergeCells>
  <conditionalFormatting sqref="D47:G47">
    <cfRule type="expression" priority="2" aboveAverage="0" equalAverage="0" bottom="0" percent="0" rank="0" text="" dxfId="0">
      <formula>$D$47="NIE SU VYPLNENÉ VŠETKY POLOŽKY!"</formula>
    </cfRule>
  </conditionalFormatting>
  <conditionalFormatting sqref="F18">
    <cfRule type="expression" priority="3" aboveAverage="0" equalAverage="0" bottom="0" percent="0" rank="0" text="" dxfId="1">
      <formula>$H$18="chybné zadanie -začiatok nemôže byť neskôr ako koniec"</formula>
    </cfRule>
    <cfRule type="expression" priority="4" aboveAverage="0" equalAverage="0" bottom="0" percent="0" rank="0" text="" dxfId="2">
      <formula>$F$18&gt;0</formula>
    </cfRule>
  </conditionalFormatting>
  <conditionalFormatting sqref="F28">
    <cfRule type="expression" priority="5" aboveAverage="0" equalAverage="0" bottom="0" percent="0" rank="0" text="" dxfId="3">
      <formula>$H$28="chybné zadanie -začiatok nemôže byť neskôr ako koniec"</formula>
    </cfRule>
    <cfRule type="expression" priority="6" aboveAverage="0" equalAverage="0" bottom="0" percent="0" rank="0" text="" dxfId="4">
      <formula>$F$28&gt;0</formula>
    </cfRule>
  </conditionalFormatting>
  <conditionalFormatting sqref="E4">
    <cfRule type="expression" priority="7" aboveAverage="0" equalAverage="0" bottom="0" percent="0" rank="0" text="" dxfId="5">
      <formula>$H$4="chybné zadanie - časový interval začiatku a konca činnosti nezodpovedá uvedenému počtu dni na úkon"</formula>
    </cfRule>
    <cfRule type="expression" priority="8" aboveAverage="0" equalAverage="0" bottom="0" percent="0" rank="0" text="" dxfId="6">
      <formula>$E$4&gt;0</formula>
    </cfRule>
  </conditionalFormatting>
  <conditionalFormatting sqref="F4">
    <cfRule type="expression" priority="9" aboveAverage="0" equalAverage="0" bottom="0" percent="0" rank="0" text="" dxfId="7">
      <formula>$H$4="chybné zadanie -začiatok nemôže byť neskôr ako koniec"</formula>
    </cfRule>
    <cfRule type="expression" priority="10" aboveAverage="0" equalAverage="0" bottom="0" percent="0" rank="0" text="" dxfId="8">
      <formula>$F$4&gt;0</formula>
    </cfRule>
  </conditionalFormatting>
  <conditionalFormatting sqref="G4">
    <cfRule type="expression" priority="11" aboveAverage="0" equalAverage="0" bottom="0" percent="0" rank="0" text="" dxfId="9">
      <formula>$H$4="chybné zadanie -začiatok nemôže byť neskôr ako koniec"</formula>
    </cfRule>
    <cfRule type="expression" priority="12" aboveAverage="0" equalAverage="0" bottom="0" percent="0" rank="0" text="" dxfId="10">
      <formula>$G$4&gt;0</formula>
    </cfRule>
  </conditionalFormatting>
  <conditionalFormatting sqref="G18">
    <cfRule type="expression" priority="13" aboveAverage="0" equalAverage="0" bottom="0" percent="0" rank="0" text="" dxfId="11">
      <formula>$H$18="chybné zadanie -začiatok nemôže byť neskôr ako koniec"</formula>
    </cfRule>
    <cfRule type="expression" priority="14" aboveAverage="0" equalAverage="0" bottom="0" percent="0" rank="0" text="" dxfId="12">
      <formula>$G$18&gt;0</formula>
    </cfRule>
  </conditionalFormatting>
  <conditionalFormatting sqref="G28">
    <cfRule type="expression" priority="15" aboveAverage="0" equalAverage="0" bottom="0" percent="0" rank="0" text="" dxfId="13">
      <formula>$H$28="chybné zadanie -začiatok nemôže byť neskôr ako koniec"</formula>
    </cfRule>
    <cfRule type="expression" priority="16" aboveAverage="0" equalAverage="0" bottom="0" percent="0" rank="0" text="" dxfId="14">
      <formula>$G$28&gt;0</formula>
    </cfRule>
  </conditionalFormatting>
  <conditionalFormatting sqref="E18">
    <cfRule type="expression" priority="17" aboveAverage="0" equalAverage="0" bottom="0" percent="0" rank="0" text="" dxfId="15">
      <formula>$H$18="chybné zadanie - časový interval začiatku a konca činnosti nezodpovedá uvedenému počtu dni na úkon"</formula>
    </cfRule>
    <cfRule type="expression" priority="18" aboveAverage="0" equalAverage="0" bottom="0" percent="0" rank="0" text="" dxfId="16">
      <formula>$E$18&gt;0</formula>
    </cfRule>
  </conditionalFormatting>
  <conditionalFormatting sqref="E28">
    <cfRule type="expression" priority="19" aboveAverage="0" equalAverage="0" bottom="0" percent="0" rank="0" text="" dxfId="17">
      <formula>$H$28="chybné zadanie - časový interval začiatku a konca činnosti nezodpovedá uvedenému počtu dni na úkon"</formula>
    </cfRule>
    <cfRule type="expression" priority="20" aboveAverage="0" equalAverage="0" bottom="0" percent="0" rank="0" text="" dxfId="18">
      <formula>$E$28&gt;0</formula>
    </cfRule>
  </conditionalFormatting>
  <conditionalFormatting sqref="D3">
    <cfRule type="expression" priority="21" aboveAverage="0" equalAverage="0" bottom="0" percent="0" rank="0" text="" dxfId="19">
      <formula>$D$3="Nie je zadaná celková doba výstavby v prvom rovnomennom liste !"</formula>
    </cfRule>
  </conditionalFormatting>
  <printOptions headings="false" gridLines="false" gridLinesSet="true" horizontalCentered="false" verticalCentered="false"/>
  <pageMargins left="0.708333333333333" right="0.511805555555555" top="0.747916666666667" bottom="0.747916666666667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C0C0C0"/>
    <pageSetUpPr fitToPage="false"/>
  </sheetPr>
  <dimension ref="A2:K46"/>
  <sheetViews>
    <sheetView windowProtection="true" showFormulas="false" showGridLines="false" showRowColHeaders="true" showZeros="true" rightToLeft="false" tabSelected="false" showOutlineSymbols="true" defaultGridColor="true" view="normal" topLeftCell="A1" colorId="64" zoomScale="80" zoomScaleNormal="80" zoomScalePageLayoutView="100" workbookViewId="0">
      <pane xSplit="0" ySplit="2" topLeftCell="A31" activePane="bottomLeft" state="frozen"/>
      <selection pane="topLeft" activeCell="A1" activeCellId="0" sqref="A1"/>
      <selection pane="bottomLeft" activeCell="G4" activeCellId="0" sqref="G4"/>
    </sheetView>
  </sheetViews>
  <sheetFormatPr defaultRowHeight="15"/>
  <cols>
    <col collapsed="false" hidden="false" max="1" min="1" style="0" width="41.1020408163265"/>
    <col collapsed="false" hidden="false" max="2" min="2" style="41" width="9.55612244897959"/>
    <col collapsed="false" hidden="false" max="3" min="3" style="41" width="8.70408163265306"/>
    <col collapsed="false" hidden="false" max="4" min="4" style="0" width="9.8469387755102"/>
    <col collapsed="false" hidden="false" max="6" min="5" style="0" width="10.4132653061225"/>
    <col collapsed="false" hidden="false" max="7" min="7" style="0" width="9.8469387755102"/>
    <col collapsed="false" hidden="false" max="8" min="8" style="0" width="11.4132653061224"/>
  </cols>
  <sheetData>
    <row r="2" customFormat="false" ht="48" hidden="false" customHeight="false" outlineLevel="0" collapsed="false">
      <c r="A2" s="93" t="s">
        <v>11</v>
      </c>
      <c r="B2" s="94" t="s">
        <v>67</v>
      </c>
      <c r="C2" s="94" t="s">
        <v>68</v>
      </c>
      <c r="D2" s="94" t="s">
        <v>14</v>
      </c>
      <c r="E2" s="94" t="s">
        <v>15</v>
      </c>
      <c r="F2" s="94" t="s">
        <v>16</v>
      </c>
    </row>
    <row r="3" customFormat="false" ht="31.5" hidden="false" customHeight="true" outlineLevel="0" collapsed="false">
      <c r="A3" s="95" t="s">
        <v>69</v>
      </c>
      <c r="B3" s="96" t="str">
        <f aca="false">IF('Celková doba vystavby'!$F$5=0,"Nie je zadaná celková doba výstavby v prvom rovnomennom liste !","")</f>
        <v>Nie je zadaná celková doba výstavby v prvom rovnomennom liste !</v>
      </c>
      <c r="C3" s="96"/>
      <c r="D3" s="96"/>
      <c r="E3" s="96"/>
      <c r="F3" s="96"/>
    </row>
    <row r="4" customFormat="false" ht="26.1" hidden="false" customHeight="true" outlineLevel="0" collapsed="false">
      <c r="A4" s="97" t="s">
        <v>70</v>
      </c>
      <c r="B4" s="97"/>
      <c r="C4" s="97"/>
      <c r="D4" s="98"/>
      <c r="E4" s="98"/>
      <c r="F4" s="98"/>
      <c r="G4" s="99" t="str">
        <f aca="false">IF(OR(E4="",F4=""),"",IF(E4&gt;F4,"chybné zadanie -začiatok nemôže byť neskôr ako koniec",IF(D4-(F4-E4+1)=0,"","chybné zadanie - časový interval  od začiatku do konca činnosti nezodpovedá uvedenému počtu dni na úkon")))</f>
        <v/>
      </c>
      <c r="H4" s="99"/>
      <c r="I4" s="99"/>
      <c r="J4" s="99"/>
      <c r="K4" s="99"/>
    </row>
    <row r="5" customFormat="false" ht="12.95" hidden="false" customHeight="true" outlineLevel="0" collapsed="false">
      <c r="A5" s="100" t="s">
        <v>19</v>
      </c>
      <c r="B5" s="101"/>
      <c r="C5" s="101"/>
      <c r="D5" s="102"/>
      <c r="E5" s="102"/>
      <c r="F5" s="103"/>
      <c r="G5" s="104"/>
      <c r="H5" s="104"/>
      <c r="I5" s="104"/>
      <c r="J5" s="104"/>
      <c r="K5" s="104"/>
    </row>
    <row r="6" customFormat="false" ht="22.5" hidden="false" customHeight="true" outlineLevel="1" collapsed="false">
      <c r="A6" s="105" t="s">
        <v>71</v>
      </c>
      <c r="B6" s="106" t="s">
        <v>24</v>
      </c>
      <c r="C6" s="107" t="n">
        <v>101</v>
      </c>
      <c r="D6" s="108"/>
      <c r="E6" s="109"/>
      <c r="F6" s="110"/>
      <c r="G6" s="104"/>
      <c r="H6" s="104"/>
      <c r="I6" s="104"/>
      <c r="J6" s="104"/>
      <c r="K6" s="104"/>
    </row>
    <row r="7" customFormat="false" ht="21" hidden="false" customHeight="true" outlineLevel="1" collapsed="false">
      <c r="A7" s="105" t="s">
        <v>72</v>
      </c>
      <c r="B7" s="106" t="s">
        <v>42</v>
      </c>
      <c r="C7" s="107" t="n">
        <v>345</v>
      </c>
      <c r="D7" s="111"/>
      <c r="E7" s="112"/>
      <c r="F7" s="113"/>
      <c r="G7" s="104"/>
      <c r="H7" s="114"/>
      <c r="I7" s="114"/>
      <c r="J7" s="114"/>
      <c r="K7" s="114"/>
    </row>
    <row r="8" customFormat="false" ht="23.45" hidden="false" customHeight="true" outlineLevel="1" collapsed="false">
      <c r="A8" s="115" t="s">
        <v>73</v>
      </c>
      <c r="B8" s="106" t="s">
        <v>74</v>
      </c>
      <c r="C8" s="107"/>
      <c r="D8" s="111"/>
      <c r="E8" s="112"/>
      <c r="F8" s="113"/>
      <c r="G8" s="104"/>
      <c r="H8" s="114"/>
      <c r="I8" s="114"/>
      <c r="J8" s="114"/>
      <c r="K8" s="114"/>
    </row>
    <row r="9" customFormat="false" ht="24.6" hidden="false" customHeight="true" outlineLevel="0" collapsed="false">
      <c r="A9" s="116" t="s">
        <v>75</v>
      </c>
      <c r="B9" s="116"/>
      <c r="C9" s="116"/>
      <c r="D9" s="117"/>
      <c r="E9" s="117"/>
      <c r="F9" s="117"/>
      <c r="G9" s="99" t="str">
        <f aca="false">IF(OR(E9="",F9=""),"",IF(E9&gt;F9,"chybné zadanie -začiatok nemôže byť neskôr ako koniec",IF(D9-(F9-E9+1)=0,"","chybné zadanie - časový interval  od začiatku do konca činnosti nezodpovedá uvedenému počtu dni na úkon")))</f>
        <v/>
      </c>
      <c r="H9" s="99"/>
      <c r="I9" s="99"/>
      <c r="J9" s="99"/>
      <c r="K9" s="99"/>
    </row>
    <row r="10" customFormat="false" ht="14.1" hidden="false" customHeight="true" outlineLevel="0" collapsed="false">
      <c r="A10" s="118" t="s">
        <v>19</v>
      </c>
      <c r="B10" s="118"/>
      <c r="C10" s="118"/>
      <c r="D10" s="118"/>
      <c r="E10" s="118"/>
      <c r="F10" s="118"/>
      <c r="G10" s="104"/>
      <c r="H10" s="104"/>
      <c r="I10" s="104"/>
      <c r="J10" s="104"/>
      <c r="K10" s="104"/>
    </row>
    <row r="11" customFormat="false" ht="36.6" hidden="false" customHeight="true" outlineLevel="1" collapsed="false">
      <c r="A11" s="115" t="s">
        <v>76</v>
      </c>
      <c r="B11" s="106" t="s">
        <v>42</v>
      </c>
      <c r="C11" s="107" t="n">
        <v>10</v>
      </c>
      <c r="D11" s="108"/>
      <c r="E11" s="109"/>
      <c r="F11" s="110"/>
      <c r="G11" s="104"/>
      <c r="H11" s="104"/>
      <c r="I11" s="104"/>
      <c r="J11" s="104"/>
      <c r="K11" s="104"/>
    </row>
    <row r="12" customFormat="false" ht="24.95" hidden="false" customHeight="true" outlineLevel="1" collapsed="false">
      <c r="A12" s="115" t="s">
        <v>77</v>
      </c>
      <c r="B12" s="106" t="s">
        <v>42</v>
      </c>
      <c r="C12" s="107" t="n">
        <v>64.7</v>
      </c>
      <c r="D12" s="111"/>
      <c r="E12" s="112"/>
      <c r="F12" s="113"/>
      <c r="G12" s="104"/>
      <c r="H12" s="114"/>
      <c r="I12" s="114"/>
      <c r="J12" s="114"/>
      <c r="K12" s="114"/>
    </row>
    <row r="13" customFormat="false" ht="19.5" hidden="false" customHeight="true" outlineLevel="1" collapsed="false">
      <c r="A13" s="115" t="s">
        <v>78</v>
      </c>
      <c r="B13" s="106" t="s">
        <v>42</v>
      </c>
      <c r="C13" s="107" t="n">
        <v>61</v>
      </c>
      <c r="D13" s="111"/>
      <c r="E13" s="112"/>
      <c r="F13" s="113"/>
      <c r="G13" s="104"/>
      <c r="H13" s="114"/>
      <c r="I13" s="114"/>
      <c r="J13" s="114"/>
      <c r="K13" s="114"/>
    </row>
    <row r="14" customFormat="false" ht="25.5" hidden="false" customHeight="true" outlineLevel="1" collapsed="false">
      <c r="A14" s="115" t="s">
        <v>79</v>
      </c>
      <c r="B14" s="106" t="s">
        <v>42</v>
      </c>
      <c r="C14" s="107" t="n">
        <v>3.2</v>
      </c>
      <c r="D14" s="111"/>
      <c r="E14" s="112"/>
      <c r="F14" s="113"/>
      <c r="G14" s="104"/>
      <c r="H14" s="114"/>
      <c r="I14" s="114"/>
      <c r="J14" s="114"/>
      <c r="K14" s="114"/>
    </row>
    <row r="15" customFormat="false" ht="27" hidden="false" customHeight="true" outlineLevel="1" collapsed="false">
      <c r="A15" s="115" t="s">
        <v>80</v>
      </c>
      <c r="B15" s="106" t="s">
        <v>42</v>
      </c>
      <c r="C15" s="107" t="n">
        <v>64.7</v>
      </c>
      <c r="D15" s="111"/>
      <c r="E15" s="112"/>
      <c r="F15" s="113"/>
      <c r="G15" s="104"/>
      <c r="H15" s="114"/>
      <c r="I15" s="114"/>
      <c r="J15" s="114"/>
      <c r="K15" s="114"/>
    </row>
    <row r="16" customFormat="false" ht="28.5" hidden="false" customHeight="true" outlineLevel="1" collapsed="false">
      <c r="A16" s="115" t="s">
        <v>81</v>
      </c>
      <c r="B16" s="106" t="s">
        <v>42</v>
      </c>
      <c r="C16" s="107" t="n">
        <v>64.7</v>
      </c>
      <c r="D16" s="111"/>
      <c r="E16" s="112"/>
      <c r="F16" s="113"/>
      <c r="G16" s="104"/>
      <c r="H16" s="114"/>
      <c r="I16" s="114"/>
      <c r="J16" s="114"/>
      <c r="K16" s="114"/>
    </row>
    <row r="17" customFormat="false" ht="25.5" hidden="false" customHeight="true" outlineLevel="1" collapsed="false">
      <c r="A17" s="115" t="s">
        <v>82</v>
      </c>
      <c r="B17" s="106" t="s">
        <v>42</v>
      </c>
      <c r="C17" s="107" t="n">
        <v>49.3</v>
      </c>
      <c r="D17" s="111"/>
      <c r="E17" s="112"/>
      <c r="F17" s="113"/>
      <c r="G17" s="104"/>
      <c r="H17" s="114"/>
      <c r="I17" s="114"/>
      <c r="J17" s="114"/>
      <c r="K17" s="114"/>
    </row>
    <row r="18" customFormat="false" ht="23.45" hidden="false" customHeight="true" outlineLevel="1" collapsed="false">
      <c r="A18" s="115" t="s">
        <v>83</v>
      </c>
      <c r="B18" s="106" t="s">
        <v>42</v>
      </c>
      <c r="C18" s="107" t="n">
        <v>2.5</v>
      </c>
      <c r="D18" s="111"/>
      <c r="E18" s="112"/>
      <c r="F18" s="113"/>
      <c r="G18" s="104"/>
      <c r="H18" s="114"/>
      <c r="I18" s="114"/>
      <c r="J18" s="114"/>
      <c r="K18" s="114"/>
    </row>
    <row r="19" customFormat="false" ht="23.45" hidden="false" customHeight="true" outlineLevel="1" collapsed="false">
      <c r="A19" s="115" t="s">
        <v>84</v>
      </c>
      <c r="B19" s="106" t="s">
        <v>42</v>
      </c>
      <c r="C19" s="107" t="n">
        <v>49.3</v>
      </c>
      <c r="D19" s="111"/>
      <c r="E19" s="112"/>
      <c r="F19" s="113"/>
      <c r="G19" s="104"/>
      <c r="H19" s="114"/>
      <c r="I19" s="114"/>
      <c r="J19" s="114"/>
      <c r="K19" s="114"/>
    </row>
    <row r="20" customFormat="false" ht="23.1" hidden="false" customHeight="true" outlineLevel="1" collapsed="false">
      <c r="A20" s="115" t="s">
        <v>85</v>
      </c>
      <c r="B20" s="106" t="s">
        <v>74</v>
      </c>
      <c r="C20" s="107"/>
      <c r="D20" s="119"/>
      <c r="E20" s="120"/>
      <c r="F20" s="121"/>
      <c r="G20" s="104"/>
      <c r="H20" s="114"/>
      <c r="I20" s="114"/>
      <c r="J20" s="114"/>
      <c r="K20" s="114"/>
    </row>
    <row r="21" s="122" customFormat="true" ht="26.1" hidden="false" customHeight="true" outlineLevel="0" collapsed="false">
      <c r="A21" s="97" t="s">
        <v>86</v>
      </c>
      <c r="B21" s="97"/>
      <c r="C21" s="97"/>
      <c r="D21" s="117"/>
      <c r="E21" s="117"/>
      <c r="F21" s="117"/>
      <c r="G21" s="99" t="str">
        <f aca="false">IF(OR(E21="",F21=""),"",IF(E21&gt;F21,"chybné zadanie -začiatok nemôže byť neskôr ako koniec",IF(D21-(F21-E21+1)=0,"","chybné zadanie - časový interval  od začiatku do konca činnosti nezodpovedá uvedenému počtu dni na úkon")))</f>
        <v/>
      </c>
      <c r="H21" s="99"/>
      <c r="I21" s="99"/>
      <c r="J21" s="99"/>
      <c r="K21" s="99"/>
    </row>
    <row r="22" s="122" customFormat="true" ht="16.5" hidden="false" customHeight="true" outlineLevel="0" collapsed="false">
      <c r="A22" s="118" t="s">
        <v>19</v>
      </c>
      <c r="B22" s="118"/>
      <c r="C22" s="118"/>
      <c r="D22" s="118"/>
      <c r="E22" s="118"/>
      <c r="F22" s="118"/>
      <c r="G22" s="104"/>
      <c r="H22" s="104"/>
      <c r="I22" s="104"/>
      <c r="J22" s="104"/>
      <c r="K22" s="104"/>
    </row>
    <row r="23" customFormat="false" ht="24.6" hidden="false" customHeight="true" outlineLevel="1" collapsed="false">
      <c r="A23" s="115" t="s">
        <v>87</v>
      </c>
      <c r="B23" s="106" t="s">
        <v>24</v>
      </c>
      <c r="C23" s="107" t="n">
        <v>343.2</v>
      </c>
      <c r="D23" s="108"/>
      <c r="E23" s="109"/>
      <c r="F23" s="110"/>
      <c r="G23" s="104"/>
      <c r="H23" s="104"/>
      <c r="I23" s="104"/>
      <c r="J23" s="104"/>
      <c r="K23" s="104"/>
    </row>
    <row r="24" customFormat="false" ht="24.95" hidden="false" customHeight="true" outlineLevel="1" collapsed="false">
      <c r="A24" s="115" t="s">
        <v>88</v>
      </c>
      <c r="B24" s="106" t="s">
        <v>24</v>
      </c>
      <c r="C24" s="107" t="n">
        <v>343.2</v>
      </c>
      <c r="D24" s="111"/>
      <c r="E24" s="112"/>
      <c r="F24" s="113"/>
      <c r="G24" s="104"/>
      <c r="H24" s="114"/>
      <c r="I24" s="114"/>
      <c r="J24" s="114"/>
      <c r="K24" s="114"/>
    </row>
    <row r="25" customFormat="false" ht="24.6" hidden="false" customHeight="true" outlineLevel="1" collapsed="false">
      <c r="A25" s="115" t="s">
        <v>89</v>
      </c>
      <c r="B25" s="106" t="s">
        <v>42</v>
      </c>
      <c r="C25" s="107" t="n">
        <v>61</v>
      </c>
      <c r="D25" s="111"/>
      <c r="E25" s="112"/>
      <c r="F25" s="113"/>
      <c r="G25" s="104"/>
      <c r="H25" s="114"/>
      <c r="I25" s="114"/>
      <c r="J25" s="114"/>
      <c r="K25" s="114"/>
    </row>
    <row r="26" customFormat="false" ht="20.1" hidden="false" customHeight="true" outlineLevel="1" collapsed="false">
      <c r="A26" s="115" t="s">
        <v>90</v>
      </c>
      <c r="B26" s="106" t="s">
        <v>30</v>
      </c>
      <c r="C26" s="107" t="n">
        <v>72</v>
      </c>
      <c r="D26" s="111"/>
      <c r="E26" s="112"/>
      <c r="F26" s="113"/>
      <c r="G26" s="104"/>
      <c r="H26" s="114"/>
      <c r="I26" s="114"/>
      <c r="J26" s="114"/>
      <c r="K26" s="114"/>
    </row>
    <row r="27" customFormat="false" ht="16.5" hidden="false" customHeight="true" outlineLevel="1" collapsed="false">
      <c r="A27" s="115" t="s">
        <v>91</v>
      </c>
      <c r="B27" s="106" t="s">
        <v>30</v>
      </c>
      <c r="C27" s="107" t="n">
        <v>2</v>
      </c>
      <c r="D27" s="111"/>
      <c r="E27" s="112"/>
      <c r="F27" s="113"/>
      <c r="G27" s="104"/>
      <c r="H27" s="114"/>
      <c r="I27" s="114"/>
      <c r="J27" s="114"/>
      <c r="K27" s="114"/>
    </row>
    <row r="28" customFormat="false" ht="18.95" hidden="false" customHeight="true" outlineLevel="1" collapsed="false">
      <c r="A28" s="115" t="s">
        <v>92</v>
      </c>
      <c r="B28" s="106" t="s">
        <v>30</v>
      </c>
      <c r="C28" s="107" t="n">
        <v>1</v>
      </c>
      <c r="D28" s="111"/>
      <c r="E28" s="112"/>
      <c r="F28" s="113"/>
      <c r="G28" s="104"/>
      <c r="H28" s="114"/>
      <c r="I28" s="114"/>
      <c r="J28" s="114"/>
      <c r="K28" s="114"/>
    </row>
    <row r="29" customFormat="false" ht="17.1" hidden="false" customHeight="true" outlineLevel="1" collapsed="false">
      <c r="A29" s="115" t="s">
        <v>93</v>
      </c>
      <c r="B29" s="106" t="s">
        <v>24</v>
      </c>
      <c r="C29" s="107" t="n">
        <v>343.2</v>
      </c>
      <c r="D29" s="111"/>
      <c r="E29" s="112"/>
      <c r="F29" s="113"/>
      <c r="G29" s="104"/>
      <c r="H29" s="114"/>
      <c r="I29" s="114"/>
      <c r="J29" s="114"/>
      <c r="K29" s="114"/>
    </row>
    <row r="30" customFormat="false" ht="19.5" hidden="false" customHeight="true" outlineLevel="1" collapsed="false">
      <c r="A30" s="115" t="s">
        <v>94</v>
      </c>
      <c r="B30" s="106" t="s">
        <v>74</v>
      </c>
      <c r="C30" s="107"/>
      <c r="D30" s="123"/>
      <c r="E30" s="124"/>
      <c r="F30" s="121"/>
      <c r="G30" s="104"/>
      <c r="H30" s="104"/>
      <c r="I30" s="104"/>
      <c r="J30" s="104"/>
      <c r="K30" s="104"/>
    </row>
    <row r="31" customFormat="false" ht="21.95" hidden="false" customHeight="true" outlineLevel="0" collapsed="false">
      <c r="A31" s="125" t="s">
        <v>95</v>
      </c>
      <c r="B31" s="125"/>
      <c r="C31" s="125"/>
      <c r="D31" s="117"/>
      <c r="E31" s="117"/>
      <c r="F31" s="117"/>
      <c r="G31" s="99" t="str">
        <f aca="false">IF(OR(E31="",F31=""),"",IF(E31&gt;F31,"chybné zadanie -začiatok nemôže byť neskôr ako koniec",IF(D31-(F31-E31+1)=0,"","chybné zadanie - časový interval  od začiatku do konca činnosti nezodpovedá uvedenému počtu dni na úkon")))</f>
        <v/>
      </c>
      <c r="H31" s="99"/>
      <c r="I31" s="99"/>
      <c r="J31" s="99"/>
      <c r="K31" s="99"/>
    </row>
    <row r="32" customFormat="false" ht="15" hidden="false" customHeight="true" outlineLevel="0" collapsed="false">
      <c r="A32" s="118" t="s">
        <v>19</v>
      </c>
      <c r="B32" s="118"/>
      <c r="C32" s="118"/>
      <c r="D32" s="118"/>
      <c r="E32" s="118"/>
      <c r="F32" s="118"/>
      <c r="G32" s="104"/>
      <c r="H32" s="104"/>
      <c r="I32" s="104"/>
      <c r="J32" s="104"/>
      <c r="K32" s="104"/>
    </row>
    <row r="33" customFormat="false" ht="42.6" hidden="false" customHeight="true" outlineLevel="1" collapsed="false">
      <c r="A33" s="115" t="s">
        <v>96</v>
      </c>
      <c r="B33" s="126" t="s">
        <v>24</v>
      </c>
      <c r="C33" s="127" t="n">
        <v>43</v>
      </c>
      <c r="D33" s="111"/>
      <c r="E33" s="112"/>
      <c r="F33" s="113"/>
      <c r="G33" s="104"/>
      <c r="H33" s="114"/>
      <c r="I33" s="114"/>
      <c r="J33" s="114"/>
      <c r="K33" s="114"/>
    </row>
    <row r="34" customFormat="false" ht="24.6" hidden="false" customHeight="true" outlineLevel="1" collapsed="false">
      <c r="A34" s="115" t="s">
        <v>97</v>
      </c>
      <c r="B34" s="126" t="s">
        <v>74</v>
      </c>
      <c r="C34" s="127" t="n">
        <v>144.05</v>
      </c>
      <c r="D34" s="111"/>
      <c r="E34" s="112"/>
      <c r="F34" s="113"/>
      <c r="G34" s="104"/>
      <c r="H34" s="114"/>
      <c r="I34" s="114"/>
      <c r="J34" s="114"/>
      <c r="K34" s="114"/>
    </row>
    <row r="35" customFormat="false" ht="18.6" hidden="false" customHeight="true" outlineLevel="1" collapsed="false">
      <c r="A35" s="115" t="s">
        <v>98</v>
      </c>
      <c r="B35" s="106" t="s">
        <v>24</v>
      </c>
      <c r="C35" s="107" t="n">
        <v>5.4</v>
      </c>
      <c r="D35" s="128"/>
      <c r="E35" s="129"/>
      <c r="F35" s="113"/>
      <c r="G35" s="104"/>
      <c r="H35" s="104"/>
      <c r="I35" s="104"/>
      <c r="J35" s="104"/>
      <c r="K35" s="104"/>
    </row>
    <row r="36" customFormat="false" ht="21.6" hidden="false" customHeight="true" outlineLevel="1" collapsed="false">
      <c r="A36" s="115" t="s">
        <v>99</v>
      </c>
      <c r="B36" s="106" t="s">
        <v>61</v>
      </c>
      <c r="C36" s="107" t="n">
        <v>2</v>
      </c>
      <c r="D36" s="128"/>
      <c r="E36" s="129"/>
      <c r="F36" s="113"/>
      <c r="G36" s="104"/>
      <c r="H36" s="114"/>
      <c r="I36" s="114"/>
      <c r="J36" s="114"/>
      <c r="K36" s="114"/>
    </row>
    <row r="37" customFormat="false" ht="18.6" hidden="false" customHeight="true" outlineLevel="1" collapsed="false">
      <c r="A37" s="115" t="s">
        <v>100</v>
      </c>
      <c r="B37" s="106" t="s">
        <v>24</v>
      </c>
      <c r="C37" s="107" t="n">
        <v>35.8</v>
      </c>
      <c r="D37" s="128"/>
      <c r="E37" s="129"/>
      <c r="F37" s="113"/>
      <c r="G37" s="104"/>
      <c r="H37" s="114"/>
      <c r="I37" s="114"/>
      <c r="J37" s="114"/>
      <c r="K37" s="114"/>
    </row>
    <row r="38" customFormat="false" ht="24.6" hidden="false" customHeight="true" outlineLevel="1" collapsed="false">
      <c r="A38" s="115" t="s">
        <v>101</v>
      </c>
      <c r="B38" s="106" t="s">
        <v>74</v>
      </c>
      <c r="C38" s="107"/>
      <c r="D38" s="123"/>
      <c r="E38" s="124"/>
      <c r="F38" s="121"/>
      <c r="G38" s="104"/>
      <c r="H38" s="114"/>
      <c r="I38" s="114"/>
      <c r="J38" s="114"/>
      <c r="K38" s="114"/>
    </row>
    <row r="39" customFormat="false" ht="22.5" hidden="false" customHeight="true" outlineLevel="0" collapsed="false">
      <c r="A39" s="125" t="s">
        <v>102</v>
      </c>
      <c r="B39" s="125"/>
      <c r="C39" s="125"/>
      <c r="D39" s="117"/>
      <c r="E39" s="117"/>
      <c r="F39" s="117"/>
      <c r="G39" s="99" t="str">
        <f aca="false">IF(OR(E39="",F39=""),"",IF(E39&gt;F39,"chybné zadanie -začiatok nemôže byť neskôr ako koniec",IF(D39-(F39-E39+1)=0,"","chybné zadanie - časový interval  od začiatku do konca činnosti nezodpovedá uvedenému počtu dni na úkon")))</f>
        <v/>
      </c>
      <c r="H39" s="99"/>
      <c r="I39" s="99"/>
      <c r="J39" s="99"/>
      <c r="K39" s="99"/>
    </row>
    <row r="40" customFormat="false" ht="13.5" hidden="false" customHeight="true" outlineLevel="0" collapsed="false">
      <c r="A40" s="118" t="s">
        <v>19</v>
      </c>
      <c r="B40" s="118"/>
      <c r="C40" s="118"/>
      <c r="D40" s="118"/>
      <c r="E40" s="118"/>
      <c r="F40" s="118"/>
      <c r="J40" s="7"/>
    </row>
    <row r="41" customFormat="false" ht="20.45" hidden="false" customHeight="true" outlineLevel="1" collapsed="false">
      <c r="A41" s="115" t="s">
        <v>103</v>
      </c>
      <c r="B41" s="106" t="s">
        <v>61</v>
      </c>
      <c r="C41" s="107" t="n">
        <v>1</v>
      </c>
      <c r="D41" s="108"/>
      <c r="E41" s="109"/>
      <c r="F41" s="110"/>
    </row>
    <row r="42" customFormat="false" ht="15.95" hidden="false" customHeight="true" outlineLevel="1" collapsed="false">
      <c r="A42" s="115" t="s">
        <v>104</v>
      </c>
      <c r="B42" s="106" t="s">
        <v>61</v>
      </c>
      <c r="C42" s="107" t="n">
        <v>1</v>
      </c>
      <c r="D42" s="111"/>
      <c r="E42" s="112"/>
      <c r="F42" s="113"/>
    </row>
    <row r="43" customFormat="false" ht="24.95" hidden="false" customHeight="true" outlineLevel="1" collapsed="false">
      <c r="A43" s="115" t="s">
        <v>105</v>
      </c>
      <c r="B43" s="106" t="s">
        <v>24</v>
      </c>
      <c r="C43" s="107" t="n">
        <v>129</v>
      </c>
      <c r="D43" s="111"/>
      <c r="E43" s="112"/>
      <c r="F43" s="113"/>
    </row>
    <row r="44" customFormat="false" ht="24.6" hidden="false" customHeight="true" outlineLevel="0" collapsed="false">
      <c r="A44" s="130"/>
      <c r="B44" s="131"/>
      <c r="C44" s="132" t="str">
        <f aca="false">IF(OR(D4&lt;=0,E4&lt;=0,F4&lt;=0,D9&lt;=0,E9&lt;=0,F9&lt;=0,D21&lt;=0,E21&lt;=0,F21&lt;=0,D31&lt;=0,E31&lt;=0,F31&lt;=0,D39&lt;0,E39&lt;=0,F39&lt;=0),"NIE SU VYPLNENÉ VŠETKY POLOŽKY!","")</f>
        <v>NIE SU VYPLNENÉ VŠETKY POLOŽKY!</v>
      </c>
      <c r="D44" s="132"/>
      <c r="E44" s="132"/>
      <c r="F44" s="132"/>
    </row>
    <row r="45" customFormat="false" ht="18.6" hidden="false" customHeight="true" outlineLevel="0" collapsed="false">
      <c r="A45" s="133" t="s">
        <v>66</v>
      </c>
      <c r="B45" s="134"/>
      <c r="C45" s="135"/>
      <c r="D45" s="7"/>
      <c r="E45" s="7"/>
      <c r="F45" s="8"/>
    </row>
    <row r="46" customFormat="false" ht="15" hidden="false" customHeight="false" outlineLevel="0" collapsed="false">
      <c r="A46" s="38"/>
      <c r="B46" s="136"/>
      <c r="C46" s="136"/>
      <c r="D46" s="39"/>
      <c r="E46" s="39"/>
      <c r="F46" s="40"/>
    </row>
  </sheetData>
  <sheetProtection sheet="true" password="81ff"/>
  <mergeCells count="25">
    <mergeCell ref="B3:F3"/>
    <mergeCell ref="A4:C4"/>
    <mergeCell ref="G4:K4"/>
    <mergeCell ref="G5:K5"/>
    <mergeCell ref="G6:K6"/>
    <mergeCell ref="A9:C9"/>
    <mergeCell ref="G9:K9"/>
    <mergeCell ref="A10:F10"/>
    <mergeCell ref="G10:K10"/>
    <mergeCell ref="G11:K11"/>
    <mergeCell ref="A21:C21"/>
    <mergeCell ref="G21:K21"/>
    <mergeCell ref="A22:F22"/>
    <mergeCell ref="G22:K22"/>
    <mergeCell ref="G23:K23"/>
    <mergeCell ref="G30:K30"/>
    <mergeCell ref="A31:C31"/>
    <mergeCell ref="G31:K31"/>
    <mergeCell ref="A32:F32"/>
    <mergeCell ref="G32:K32"/>
    <mergeCell ref="G35:K35"/>
    <mergeCell ref="A39:C39"/>
    <mergeCell ref="G39:K39"/>
    <mergeCell ref="A40:F40"/>
    <mergeCell ref="C44:F44"/>
  </mergeCells>
  <conditionalFormatting sqref="C44:F44">
    <cfRule type="expression" priority="2" aboveAverage="0" equalAverage="0" bottom="0" percent="0" rank="0" text="" dxfId="0">
      <formula>$C$44="NIE SU VYPLNENÉ VŠETKY POLOŽKY!"</formula>
    </cfRule>
  </conditionalFormatting>
  <conditionalFormatting sqref="B3:F3">
    <cfRule type="expression" priority="3" aboveAverage="0" equalAverage="0" bottom="0" percent="0" rank="0" text="" dxfId="1">
      <formula>$B$3="Nie je zadaná celková doba výstavby v prvom rovnomennom liste !"</formula>
    </cfRule>
  </conditionalFormatting>
  <conditionalFormatting sqref="D4">
    <cfRule type="expression" priority="4" aboveAverage="0" equalAverage="0" bottom="0" percent="0" rank="0" text="" dxfId="2">
      <formula>$G$4="chybné zadanie - časový interval  od začiatku do konca činnosti nezodpovedá uvedenému počtu dni na úkon"</formula>
    </cfRule>
    <cfRule type="expression" priority="5" aboveAverage="0" equalAverage="0" bottom="0" percent="0" rank="0" text="" dxfId="3">
      <formula>$D$4&gt;0</formula>
    </cfRule>
  </conditionalFormatting>
  <conditionalFormatting sqref="E4">
    <cfRule type="expression" priority="6" aboveAverage="0" equalAverage="0" bottom="0" percent="0" rank="0" text="" dxfId="4">
      <formula>$G$4="chybné zadanie -začiatok nemôže byť neskôr ako koniec"</formula>
    </cfRule>
    <cfRule type="expression" priority="7" aboveAverage="0" equalAverage="0" bottom="0" percent="0" rank="0" text="" dxfId="5">
      <formula>$E$4&gt;0</formula>
    </cfRule>
  </conditionalFormatting>
  <conditionalFormatting sqref="F4">
    <cfRule type="expression" priority="8" aboveAverage="0" equalAverage="0" bottom="0" percent="0" rank="0" text="" dxfId="6">
      <formula>$G$4="chybné zadanie -začiatok nemôže byť neskôr ako koniec"</formula>
    </cfRule>
    <cfRule type="expression" priority="9" aboveAverage="0" equalAverage="0" bottom="0" percent="0" rank="0" text="" dxfId="7">
      <formula>$F$4&gt;0</formula>
    </cfRule>
  </conditionalFormatting>
  <conditionalFormatting sqref="D9">
    <cfRule type="expression" priority="10" aboveAverage="0" equalAverage="0" bottom="0" percent="0" rank="0" text="" dxfId="8">
      <formula>$G$9="chybné zadanie - časový interval  od začiatku do konca činnosti nezodpovedá uvedenému počtu dni na úkon"</formula>
    </cfRule>
    <cfRule type="expression" priority="11" aboveAverage="0" equalAverage="0" bottom="0" percent="0" rank="0" text="" dxfId="9">
      <formula>$D$9&gt;0</formula>
    </cfRule>
  </conditionalFormatting>
  <conditionalFormatting sqref="E9">
    <cfRule type="expression" priority="12" aboveAverage="0" equalAverage="0" bottom="0" percent="0" rank="0" text="" dxfId="10">
      <formula>$G$9="chybné zadanie -začiatok nemôže byť neskôr ako koniec"</formula>
    </cfRule>
    <cfRule type="expression" priority="13" aboveAverage="0" equalAverage="0" bottom="0" percent="0" rank="0" text="" dxfId="11">
      <formula>$E$9&gt;0</formula>
    </cfRule>
  </conditionalFormatting>
  <conditionalFormatting sqref="F9">
    <cfRule type="expression" priority="14" aboveAverage="0" equalAverage="0" bottom="0" percent="0" rank="0" text="" dxfId="12">
      <formula>$G$9="chybné zadanie -začiatok nemôže byť neskôr ako koniec"</formula>
    </cfRule>
    <cfRule type="expression" priority="15" aboveAverage="0" equalAverage="0" bottom="0" percent="0" rank="0" text="" dxfId="13">
      <formula>$F$9&gt;0</formula>
    </cfRule>
  </conditionalFormatting>
  <conditionalFormatting sqref="D21">
    <cfRule type="expression" priority="16" aboveAverage="0" equalAverage="0" bottom="0" percent="0" rank="0" text="" dxfId="14">
      <formula>$G$21="chybné zadanie - časový interval  od začiatku do konca činnosti nezodpovedá uvedenému počtu dni na úkon"</formula>
    </cfRule>
    <cfRule type="expression" priority="17" aboveAverage="0" equalAverage="0" bottom="0" percent="0" rank="0" text="" dxfId="15">
      <formula>$D$21&gt;0</formula>
    </cfRule>
  </conditionalFormatting>
  <conditionalFormatting sqref="E21">
    <cfRule type="expression" priority="18" aboveAverage="0" equalAverage="0" bottom="0" percent="0" rank="0" text="" dxfId="16">
      <formula>$G$21="chybné zadanie -začiatok nemôže byť neskôr ako koniec"</formula>
    </cfRule>
    <cfRule type="expression" priority="19" aboveAverage="0" equalAverage="0" bottom="0" percent="0" rank="0" text="" dxfId="17">
      <formula>$E$21&gt;0</formula>
    </cfRule>
  </conditionalFormatting>
  <conditionalFormatting sqref="F21">
    <cfRule type="expression" priority="20" aboveAverage="0" equalAverage="0" bottom="0" percent="0" rank="0" text="" dxfId="18">
      <formula>$G$21="chybné zadanie -začiatok nemôže byť neskôr ako koniec"</formula>
    </cfRule>
    <cfRule type="expression" priority="21" aboveAverage="0" equalAverage="0" bottom="0" percent="0" rank="0" text="" dxfId="19">
      <formula>$F$21&gt;0</formula>
    </cfRule>
  </conditionalFormatting>
  <conditionalFormatting sqref="D31">
    <cfRule type="expression" priority="22" aboveAverage="0" equalAverage="0" bottom="0" percent="0" rank="0" text="" dxfId="20">
      <formula>$G$31="chybné zadanie - časový interval  od začiatku do konca činnosti nezodpovedá uvedenému počtu dni na úkon"</formula>
    </cfRule>
    <cfRule type="expression" priority="23" aboveAverage="0" equalAverage="0" bottom="0" percent="0" rank="0" text="" dxfId="21">
      <formula>$D$31&gt;0</formula>
    </cfRule>
  </conditionalFormatting>
  <conditionalFormatting sqref="E31">
    <cfRule type="expression" priority="24" aboveAverage="0" equalAverage="0" bottom="0" percent="0" rank="0" text="" dxfId="22">
      <formula>$G$31="chybné zadanie -začiatok nemôže byť neskôr ako koniec"</formula>
    </cfRule>
    <cfRule type="expression" priority="25" aboveAverage="0" equalAverage="0" bottom="0" percent="0" rank="0" text="" dxfId="23">
      <formula>$E$31&gt;0</formula>
    </cfRule>
  </conditionalFormatting>
  <conditionalFormatting sqref="F31">
    <cfRule type="expression" priority="26" aboveAverage="0" equalAverage="0" bottom="0" percent="0" rank="0" text="" dxfId="24">
      <formula>$G$31="chybné zadanie -začiatok nemôže byť neskôr ako koniec"</formula>
    </cfRule>
    <cfRule type="expression" priority="27" aboveAverage="0" equalAverage="0" bottom="0" percent="0" rank="0" text="" dxfId="25">
      <formula>$F$31&gt;0</formula>
    </cfRule>
  </conditionalFormatting>
  <conditionalFormatting sqref="D39">
    <cfRule type="expression" priority="28" aboveAverage="0" equalAverage="0" bottom="0" percent="0" rank="0" text="" dxfId="26">
      <formula>$G$39="chybné zadanie - časový interval  od začiatku do konca činnosti nezodpovedá uvedenému počtu dni na úkon"</formula>
    </cfRule>
    <cfRule type="expression" priority="29" aboveAverage="0" equalAverage="0" bottom="0" percent="0" rank="0" text="" dxfId="27">
      <formula>$D$39&gt;0</formula>
    </cfRule>
  </conditionalFormatting>
  <conditionalFormatting sqref="E39">
    <cfRule type="expression" priority="30" aboveAverage="0" equalAverage="0" bottom="0" percent="0" rank="0" text="" dxfId="28">
      <formula>$G$39="chybné zadanie -začiatok nemôže byť neskôr ako koniec"</formula>
    </cfRule>
    <cfRule type="expression" priority="31" aboveAverage="0" equalAverage="0" bottom="0" percent="0" rank="0" text="" dxfId="29">
      <formula>$E$39&gt;0</formula>
    </cfRule>
  </conditionalFormatting>
  <conditionalFormatting sqref="F39">
    <cfRule type="expression" priority="32" aboveAverage="0" equalAverage="0" bottom="0" percent="0" rank="0" text="" dxfId="30">
      <formula>$G$39="chybné zadanie -začiatok nemôže byť neskôr ako koniec"</formula>
    </cfRule>
    <cfRule type="expression" priority="33" aboveAverage="0" equalAverage="0" bottom="0" percent="0" rank="0" text="" dxfId="31">
      <formula>$F$39&gt;0</formula>
    </cfRule>
  </conditionalFormatting>
  <printOptions headings="false" gridLines="false" gridLinesSet="true" horizontalCentered="false" verticalCentered="false"/>
  <pageMargins left="0.315277777777778" right="0.315277777777778" top="0.747916666666667" bottom="0.747916666666667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C0C0C0"/>
    <pageSetUpPr fitToPage="false"/>
  </sheetPr>
  <dimension ref="A2:K17"/>
  <sheetViews>
    <sheetView windowProtection="true" showFormulas="false" showGridLines="false" showRowColHeaders="true" showZeros="true" rightToLeft="false" tabSelected="false" showOutlineSymbols="true" defaultGridColor="true" view="normal" topLeftCell="A1" colorId="64" zoomScale="90" zoomScaleNormal="90" zoomScalePageLayoutView="100" workbookViewId="0">
      <pane xSplit="0" ySplit="2" topLeftCell="A9" activePane="bottomLeft" state="frozen"/>
      <selection pane="topLeft" activeCell="A1" activeCellId="0" sqref="A1"/>
      <selection pane="bottomLeft" activeCell="D9" activeCellId="0" sqref="D9"/>
    </sheetView>
  </sheetViews>
  <sheetFormatPr defaultRowHeight="15"/>
  <cols>
    <col collapsed="false" hidden="false" max="1" min="1" style="0" width="34.1071428571429"/>
    <col collapsed="false" hidden="false" max="2" min="2" style="41" width="6.56122448979592"/>
    <col collapsed="false" hidden="false" max="3" min="3" style="41" width="9.55612244897959"/>
    <col collapsed="false" hidden="false" max="4" min="4" style="0" width="10.1326530612245"/>
    <col collapsed="false" hidden="false" max="5" min="5" style="0" width="9.69897959183673"/>
    <col collapsed="false" hidden="false" max="6" min="6" style="0" width="9.28061224489796"/>
  </cols>
  <sheetData>
    <row r="2" customFormat="false" ht="48" hidden="false" customHeight="false" outlineLevel="0" collapsed="false">
      <c r="A2" s="93" t="s">
        <v>11</v>
      </c>
      <c r="B2" s="94" t="s">
        <v>67</v>
      </c>
      <c r="C2" s="94" t="s">
        <v>68</v>
      </c>
      <c r="D2" s="94" t="s">
        <v>14</v>
      </c>
      <c r="E2" s="94" t="s">
        <v>15</v>
      </c>
      <c r="F2" s="94" t="s">
        <v>16</v>
      </c>
    </row>
    <row r="3" customFormat="false" ht="26.1" hidden="false" customHeight="true" outlineLevel="0" collapsed="false">
      <c r="A3" s="137" t="s">
        <v>106</v>
      </c>
      <c r="B3" s="138" t="str">
        <f aca="false">IF('Celková doba vystavby'!$F$5=0,"Nie je zadaná celková doba výstavby v prvom rovnomennom liste !","")</f>
        <v>Nie je zadaná celková doba výstavby v prvom rovnomennom liste !</v>
      </c>
      <c r="C3" s="138"/>
      <c r="D3" s="138"/>
      <c r="E3" s="138"/>
      <c r="F3" s="138"/>
    </row>
    <row r="4" customFormat="false" ht="22.5" hidden="false" customHeight="true" outlineLevel="0" collapsed="false">
      <c r="A4" s="139" t="s">
        <v>107</v>
      </c>
      <c r="B4" s="139"/>
      <c r="C4" s="139"/>
      <c r="D4" s="140"/>
      <c r="E4" s="140"/>
      <c r="F4" s="140"/>
      <c r="G4" s="141" t="str">
        <f aca="false">IF(OR(E4="",F4=""),"",IF(E4&gt;F4,"chybné zadanie -začiatok nemôže byť neskôr ako koniec",IF(D4-(F4-E4+1)=0,"","chybné zadanie - časový interval  od začiatku do konca činnosti nezodpovedá uvedenému počtu dni na úkon")))</f>
        <v/>
      </c>
      <c r="H4" s="141"/>
      <c r="I4" s="141"/>
      <c r="J4" s="141"/>
      <c r="K4" s="141"/>
    </row>
    <row r="5" customFormat="false" ht="15" hidden="false" customHeight="true" outlineLevel="0" collapsed="false">
      <c r="A5" s="142" t="s">
        <v>19</v>
      </c>
      <c r="B5" s="142"/>
      <c r="C5" s="142"/>
      <c r="D5" s="142"/>
      <c r="E5" s="142"/>
      <c r="F5" s="142"/>
    </row>
    <row r="6" customFormat="false" ht="17.1" hidden="false" customHeight="true" outlineLevel="1" collapsed="false">
      <c r="A6" s="143" t="s">
        <v>108</v>
      </c>
      <c r="B6" s="143" t="s">
        <v>30</v>
      </c>
      <c r="C6" s="144" t="n">
        <v>4</v>
      </c>
      <c r="D6" s="145"/>
      <c r="E6" s="109"/>
      <c r="F6" s="110"/>
    </row>
    <row r="7" customFormat="false" ht="12.6" hidden="false" customHeight="true" outlineLevel="1" collapsed="false">
      <c r="A7" s="143" t="s">
        <v>109</v>
      </c>
      <c r="B7" s="143" t="s">
        <v>42</v>
      </c>
      <c r="C7" s="144" t="n">
        <v>210</v>
      </c>
      <c r="D7" s="146"/>
      <c r="E7" s="112"/>
      <c r="F7" s="113"/>
    </row>
    <row r="8" customFormat="false" ht="15.6" hidden="false" customHeight="true" outlineLevel="1" collapsed="false">
      <c r="A8" s="143" t="s">
        <v>110</v>
      </c>
      <c r="B8" s="143" t="s">
        <v>30</v>
      </c>
      <c r="C8" s="144" t="n">
        <v>3</v>
      </c>
      <c r="D8" s="146"/>
      <c r="E8" s="112"/>
      <c r="F8" s="113"/>
    </row>
    <row r="9" customFormat="false" ht="24.6" hidden="false" customHeight="true" outlineLevel="1" collapsed="false">
      <c r="A9" s="143" t="s">
        <v>111</v>
      </c>
      <c r="B9" s="143" t="s">
        <v>112</v>
      </c>
      <c r="C9" s="144" t="n">
        <v>1</v>
      </c>
      <c r="D9" s="146"/>
      <c r="E9" s="112"/>
      <c r="F9" s="113"/>
    </row>
    <row r="10" customFormat="false" ht="41.45" hidden="false" customHeight="true" outlineLevel="1" collapsed="false">
      <c r="A10" s="143" t="s">
        <v>113</v>
      </c>
      <c r="B10" s="143" t="s">
        <v>61</v>
      </c>
      <c r="C10" s="144" t="n">
        <v>1</v>
      </c>
      <c r="D10" s="146"/>
      <c r="E10" s="112"/>
      <c r="F10" s="113"/>
    </row>
    <row r="11" customFormat="false" ht="15" hidden="false" customHeight="false" outlineLevel="0" collapsed="false">
      <c r="A11" s="147"/>
      <c r="B11" s="148"/>
      <c r="C11" s="149"/>
      <c r="D11" s="150"/>
      <c r="E11" s="151"/>
      <c r="F11" s="152"/>
    </row>
    <row r="12" customFormat="false" ht="21" hidden="false" customHeight="true" outlineLevel="0" collapsed="false">
      <c r="A12" s="147"/>
      <c r="B12" s="153" t="str">
        <f aca="false">IF(OR(D4&lt;=0,E4&lt;=0,F4&lt;=0),"NIE SU VYPLNENÉ VŠETKY POLOŽKY !","")</f>
        <v>NIE SU VYPLNENÉ VŠETKY POLOŽKY !</v>
      </c>
      <c r="C12" s="153"/>
      <c r="D12" s="153"/>
      <c r="E12" s="153"/>
      <c r="F12" s="153"/>
    </row>
    <row r="13" customFormat="false" ht="15" hidden="false" customHeight="false" outlineLevel="0" collapsed="false">
      <c r="A13" s="6"/>
      <c r="B13" s="154"/>
      <c r="C13" s="154"/>
      <c r="D13" s="7"/>
      <c r="E13" s="7"/>
      <c r="F13" s="8"/>
    </row>
    <row r="14" customFormat="false" ht="15" hidden="false" customHeight="false" outlineLevel="0" collapsed="false">
      <c r="A14" s="155" t="s">
        <v>66</v>
      </c>
      <c r="B14" s="155"/>
      <c r="C14" s="155"/>
      <c r="D14" s="135"/>
      <c r="E14" s="7"/>
      <c r="F14" s="8"/>
    </row>
    <row r="15" customFormat="false" ht="15" hidden="false" customHeight="false" outlineLevel="0" collapsed="false">
      <c r="A15" s="6"/>
      <c r="B15" s="154"/>
      <c r="C15" s="154"/>
      <c r="D15" s="7"/>
      <c r="E15" s="7"/>
      <c r="F15" s="8"/>
    </row>
    <row r="16" customFormat="false" ht="15" hidden="false" customHeight="false" outlineLevel="0" collapsed="false">
      <c r="A16" s="6"/>
      <c r="B16" s="154"/>
      <c r="C16" s="154"/>
      <c r="D16" s="7"/>
      <c r="E16" s="7"/>
      <c r="F16" s="8"/>
    </row>
    <row r="17" customFormat="false" ht="15" hidden="false" customHeight="false" outlineLevel="0" collapsed="false">
      <c r="A17" s="38"/>
      <c r="B17" s="136"/>
      <c r="C17" s="136"/>
      <c r="D17" s="39"/>
      <c r="E17" s="39"/>
      <c r="F17" s="40"/>
    </row>
  </sheetData>
  <sheetProtection sheet="true" password="81ff"/>
  <mergeCells count="6">
    <mergeCell ref="B3:F3"/>
    <mergeCell ref="A4:C4"/>
    <mergeCell ref="G4:K4"/>
    <mergeCell ref="A5:F5"/>
    <mergeCell ref="B12:F12"/>
    <mergeCell ref="A14:C14"/>
  </mergeCells>
  <conditionalFormatting sqref="B12:F12">
    <cfRule type="expression" priority="2" aboveAverage="0" equalAverage="0" bottom="0" percent="0" rank="0" text="" dxfId="0">
      <formula>$B$12="NIE SU VYPLNENÉ VŠETKY POLOŽKY !"</formula>
    </cfRule>
  </conditionalFormatting>
  <conditionalFormatting sqref="B3">
    <cfRule type="expression" priority="3" aboveAverage="0" equalAverage="0" bottom="0" percent="0" rank="0" text="" dxfId="1">
      <formula>$B$3="Nie je zadaná celková doba výstavby v prvom rovnomennom liste !"</formula>
    </cfRule>
  </conditionalFormatting>
  <conditionalFormatting sqref="D4">
    <cfRule type="expression" priority="4" aboveAverage="0" equalAverage="0" bottom="0" percent="0" rank="0" text="" dxfId="2">
      <formula>$G$4="chybné zadanie - časový interval  od začiatku do konca činnosti nezodpovedá uvedenému počtu dni na úkon"</formula>
    </cfRule>
    <cfRule type="expression" priority="5" aboveAverage="0" equalAverage="0" bottom="0" percent="0" rank="0" text="" dxfId="3">
      <formula>$D$4&gt;0</formula>
    </cfRule>
  </conditionalFormatting>
  <conditionalFormatting sqref="E4">
    <cfRule type="expression" priority="6" aboveAverage="0" equalAverage="0" bottom="0" percent="0" rank="0" text="" dxfId="4">
      <formula>$G$4="chybné zadanie -začiatok nemôže byť neskôr ako koniec"</formula>
    </cfRule>
    <cfRule type="expression" priority="7" aboveAverage="0" equalAverage="0" bottom="0" percent="0" rank="0" text="" dxfId="5">
      <formula>$E$4&gt;0</formula>
    </cfRule>
  </conditionalFormatting>
  <conditionalFormatting sqref="F4">
    <cfRule type="expression" priority="8" aboveAverage="0" equalAverage="0" bottom="0" percent="0" rank="0" text="" dxfId="6">
      <formula>$G$4="chybné zadanie -začiatok nemôže byť neskôr ako koniec"</formula>
    </cfRule>
    <cfRule type="expression" priority="9" aboveAverage="0" equalAverage="0" bottom="0" percent="0" rank="0" text="" dxfId="7">
      <formula>$F$4&gt;0</formula>
    </cfRule>
  </conditionalFormatting>
  <printOptions headings="false" gridLines="false" gridLinesSet="true" horizontalCentered="false" verticalCentered="false"/>
  <pageMargins left="0.315277777777778" right="0.315277777777778" top="0.747916666666667" bottom="0.747916666666667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B13"/>
  <sheetViews>
    <sheetView windowProtection="true" showFormulas="false" showGridLines="false" showRowColHeaders="true" showZeros="true" rightToLeft="false" tabSelected="false" showOutlineSymbols="true" defaultGridColor="true" view="normal" topLeftCell="A1" colorId="64" zoomScale="90" zoomScaleNormal="90" zoomScalePageLayoutView="100" workbookViewId="0">
      <pane xSplit="3" ySplit="1" topLeftCell="D2" activePane="bottomRight" state="frozen"/>
      <selection pane="topLeft" activeCell="A1" activeCellId="0" sqref="A1"/>
      <selection pane="topRight" activeCell="D1" activeCellId="0" sqref="D1"/>
      <selection pane="bottomLeft" activeCell="A2" activeCellId="0" sqref="A2"/>
      <selection pane="bottomRight" activeCell="T7" activeCellId="0" sqref="T7"/>
    </sheetView>
  </sheetViews>
  <sheetFormatPr defaultRowHeight="15"/>
  <cols>
    <col collapsed="false" hidden="false" max="1" min="1" style="0" width="47.515306122449"/>
    <col collapsed="false" hidden="true" max="3" min="2" style="156" width="0"/>
    <col collapsed="false" hidden="false" max="4" min="4" style="157" width="2.14285714285714"/>
    <col collapsed="false" hidden="false" max="183" min="5" style="0" width="2.14285714285714"/>
  </cols>
  <sheetData>
    <row r="1" s="41" customFormat="true" ht="21" hidden="false" customHeight="false" outlineLevel="0" collapsed="false">
      <c r="B1" s="158" t="s">
        <v>114</v>
      </c>
      <c r="C1" s="158" t="s">
        <v>115</v>
      </c>
      <c r="D1" s="159" t="n">
        <v>1</v>
      </c>
      <c r="E1" s="159" t="n">
        <f aca="false">D1+1</f>
        <v>2</v>
      </c>
      <c r="F1" s="159" t="n">
        <f aca="false">E1+1</f>
        <v>3</v>
      </c>
      <c r="G1" s="159" t="n">
        <f aca="false">F1+1</f>
        <v>4</v>
      </c>
      <c r="H1" s="159" t="n">
        <f aca="false">G1+1</f>
        <v>5</v>
      </c>
      <c r="I1" s="159" t="n">
        <f aca="false">H1+1</f>
        <v>6</v>
      </c>
      <c r="J1" s="159" t="n">
        <f aca="false">I1+1</f>
        <v>7</v>
      </c>
      <c r="K1" s="159" t="n">
        <f aca="false">J1+1</f>
        <v>8</v>
      </c>
      <c r="L1" s="159" t="n">
        <f aca="false">K1+1</f>
        <v>9</v>
      </c>
      <c r="M1" s="159" t="n">
        <f aca="false">L1+1</f>
        <v>10</v>
      </c>
      <c r="N1" s="159" t="n">
        <f aca="false">M1+1</f>
        <v>11</v>
      </c>
      <c r="O1" s="159" t="n">
        <f aca="false">N1+1</f>
        <v>12</v>
      </c>
      <c r="P1" s="159" t="n">
        <f aca="false">O1+1</f>
        <v>13</v>
      </c>
      <c r="Q1" s="159" t="n">
        <f aca="false">P1+1</f>
        <v>14</v>
      </c>
      <c r="R1" s="159" t="n">
        <f aca="false">Q1+1</f>
        <v>15</v>
      </c>
      <c r="S1" s="159" t="n">
        <f aca="false">R1+1</f>
        <v>16</v>
      </c>
      <c r="T1" s="159" t="n">
        <f aca="false">S1+1</f>
        <v>17</v>
      </c>
      <c r="U1" s="159" t="n">
        <f aca="false">T1+1</f>
        <v>18</v>
      </c>
      <c r="V1" s="159" t="n">
        <f aca="false">U1+1</f>
        <v>19</v>
      </c>
      <c r="W1" s="159" t="n">
        <f aca="false">V1+1</f>
        <v>20</v>
      </c>
      <c r="X1" s="159" t="n">
        <f aca="false">W1+1</f>
        <v>21</v>
      </c>
      <c r="Y1" s="159" t="n">
        <f aca="false">X1+1</f>
        <v>22</v>
      </c>
      <c r="Z1" s="159" t="n">
        <f aca="false">Y1+1</f>
        <v>23</v>
      </c>
      <c r="AA1" s="159" t="n">
        <f aca="false">Z1+1</f>
        <v>24</v>
      </c>
      <c r="AB1" s="159" t="n">
        <f aca="false">AA1+1</f>
        <v>25</v>
      </c>
      <c r="AC1" s="159" t="n">
        <f aca="false">AB1+1</f>
        <v>26</v>
      </c>
      <c r="AD1" s="159" t="n">
        <f aca="false">AC1+1</f>
        <v>27</v>
      </c>
      <c r="AE1" s="159" t="n">
        <f aca="false">AD1+1</f>
        <v>28</v>
      </c>
      <c r="AF1" s="159" t="n">
        <f aca="false">AE1+1</f>
        <v>29</v>
      </c>
      <c r="AG1" s="159" t="n">
        <f aca="false">AF1+1</f>
        <v>30</v>
      </c>
      <c r="AH1" s="159" t="n">
        <f aca="false">AG1+1</f>
        <v>31</v>
      </c>
      <c r="AI1" s="159" t="n">
        <f aca="false">AH1+1</f>
        <v>32</v>
      </c>
      <c r="AJ1" s="159" t="n">
        <f aca="false">AI1+1</f>
        <v>33</v>
      </c>
      <c r="AK1" s="159" t="n">
        <f aca="false">AJ1+1</f>
        <v>34</v>
      </c>
      <c r="AL1" s="159" t="n">
        <f aca="false">AK1+1</f>
        <v>35</v>
      </c>
      <c r="AM1" s="159" t="n">
        <f aca="false">AL1+1</f>
        <v>36</v>
      </c>
      <c r="AN1" s="159" t="n">
        <f aca="false">AM1+1</f>
        <v>37</v>
      </c>
      <c r="AO1" s="159" t="n">
        <f aca="false">AN1+1</f>
        <v>38</v>
      </c>
      <c r="AP1" s="159" t="n">
        <f aca="false">AO1+1</f>
        <v>39</v>
      </c>
      <c r="AQ1" s="159" t="n">
        <f aca="false">AP1+1</f>
        <v>40</v>
      </c>
      <c r="AR1" s="159" t="n">
        <f aca="false">AQ1+1</f>
        <v>41</v>
      </c>
      <c r="AS1" s="159" t="n">
        <f aca="false">AR1+1</f>
        <v>42</v>
      </c>
      <c r="AT1" s="159" t="n">
        <f aca="false">AS1+1</f>
        <v>43</v>
      </c>
      <c r="AU1" s="159" t="n">
        <f aca="false">AT1+1</f>
        <v>44</v>
      </c>
      <c r="AV1" s="159" t="n">
        <f aca="false">AU1+1</f>
        <v>45</v>
      </c>
      <c r="AW1" s="159" t="n">
        <f aca="false">AV1+1</f>
        <v>46</v>
      </c>
      <c r="AX1" s="159" t="n">
        <f aca="false">AW1+1</f>
        <v>47</v>
      </c>
      <c r="AY1" s="159" t="n">
        <f aca="false">AX1+1</f>
        <v>48</v>
      </c>
      <c r="AZ1" s="159" t="n">
        <f aca="false">AY1+1</f>
        <v>49</v>
      </c>
      <c r="BA1" s="159" t="n">
        <f aca="false">AZ1+1</f>
        <v>50</v>
      </c>
      <c r="BB1" s="159" t="n">
        <f aca="false">BA1+1</f>
        <v>51</v>
      </c>
      <c r="BC1" s="159" t="n">
        <f aca="false">BB1+1</f>
        <v>52</v>
      </c>
      <c r="BD1" s="159" t="n">
        <f aca="false">BC1+1</f>
        <v>53</v>
      </c>
      <c r="BE1" s="159" t="n">
        <f aca="false">BD1+1</f>
        <v>54</v>
      </c>
      <c r="BF1" s="159" t="n">
        <f aca="false">BE1+1</f>
        <v>55</v>
      </c>
      <c r="BG1" s="159" t="n">
        <f aca="false">BF1+1</f>
        <v>56</v>
      </c>
      <c r="BH1" s="159" t="n">
        <f aca="false">BG1+1</f>
        <v>57</v>
      </c>
      <c r="BI1" s="159" t="n">
        <f aca="false">BH1+1</f>
        <v>58</v>
      </c>
      <c r="BJ1" s="159" t="n">
        <f aca="false">BI1+1</f>
        <v>59</v>
      </c>
      <c r="BK1" s="159" t="n">
        <f aca="false">BJ1+1</f>
        <v>60</v>
      </c>
      <c r="BL1" s="159" t="n">
        <f aca="false">BK1+1</f>
        <v>61</v>
      </c>
      <c r="BM1" s="159" t="n">
        <f aca="false">BL1+1</f>
        <v>62</v>
      </c>
      <c r="BN1" s="159" t="n">
        <f aca="false">BM1+1</f>
        <v>63</v>
      </c>
      <c r="BO1" s="159" t="n">
        <f aca="false">BN1+1</f>
        <v>64</v>
      </c>
      <c r="BP1" s="159" t="n">
        <f aca="false">BO1+1</f>
        <v>65</v>
      </c>
      <c r="BQ1" s="159" t="n">
        <f aca="false">BP1+1</f>
        <v>66</v>
      </c>
      <c r="BR1" s="159" t="n">
        <f aca="false">BQ1+1</f>
        <v>67</v>
      </c>
      <c r="BS1" s="159" t="n">
        <f aca="false">BR1+1</f>
        <v>68</v>
      </c>
      <c r="BT1" s="159" t="n">
        <f aca="false">BS1+1</f>
        <v>69</v>
      </c>
      <c r="BU1" s="159" t="n">
        <f aca="false">BT1+1</f>
        <v>70</v>
      </c>
      <c r="BV1" s="159" t="n">
        <f aca="false">BU1+1</f>
        <v>71</v>
      </c>
      <c r="BW1" s="159" t="n">
        <f aca="false">BV1+1</f>
        <v>72</v>
      </c>
      <c r="BX1" s="159" t="n">
        <f aca="false">BW1+1</f>
        <v>73</v>
      </c>
      <c r="BY1" s="159" t="n">
        <f aca="false">BX1+1</f>
        <v>74</v>
      </c>
      <c r="BZ1" s="159" t="n">
        <f aca="false">BY1+1</f>
        <v>75</v>
      </c>
      <c r="CA1" s="159" t="n">
        <f aca="false">BZ1+1</f>
        <v>76</v>
      </c>
      <c r="CB1" s="159" t="n">
        <f aca="false">CA1+1</f>
        <v>77</v>
      </c>
      <c r="CC1" s="159" t="n">
        <f aca="false">CB1+1</f>
        <v>78</v>
      </c>
      <c r="CD1" s="159" t="n">
        <f aca="false">CC1+1</f>
        <v>79</v>
      </c>
      <c r="CE1" s="159" t="n">
        <f aca="false">CD1+1</f>
        <v>80</v>
      </c>
      <c r="CF1" s="159" t="n">
        <f aca="false">CE1+1</f>
        <v>81</v>
      </c>
      <c r="CG1" s="159" t="n">
        <f aca="false">CF1+1</f>
        <v>82</v>
      </c>
      <c r="CH1" s="159" t="n">
        <f aca="false">CG1+1</f>
        <v>83</v>
      </c>
      <c r="CI1" s="159" t="n">
        <f aca="false">CH1+1</f>
        <v>84</v>
      </c>
      <c r="CJ1" s="159" t="n">
        <f aca="false">CI1+1</f>
        <v>85</v>
      </c>
      <c r="CK1" s="159" t="n">
        <f aca="false">CJ1+1</f>
        <v>86</v>
      </c>
      <c r="CL1" s="159" t="n">
        <f aca="false">CK1+1</f>
        <v>87</v>
      </c>
      <c r="CM1" s="159" t="n">
        <f aca="false">CL1+1</f>
        <v>88</v>
      </c>
      <c r="CN1" s="159" t="n">
        <f aca="false">CM1+1</f>
        <v>89</v>
      </c>
      <c r="CO1" s="159" t="n">
        <f aca="false">CN1+1</f>
        <v>90</v>
      </c>
      <c r="CP1" s="159" t="n">
        <f aca="false">CO1+1</f>
        <v>91</v>
      </c>
      <c r="CQ1" s="159" t="n">
        <f aca="false">CP1+1</f>
        <v>92</v>
      </c>
      <c r="CR1" s="159" t="n">
        <f aca="false">CQ1+1</f>
        <v>93</v>
      </c>
      <c r="CS1" s="159" t="n">
        <f aca="false">CR1+1</f>
        <v>94</v>
      </c>
      <c r="CT1" s="159" t="n">
        <f aca="false">CS1+1</f>
        <v>95</v>
      </c>
      <c r="CU1" s="159" t="n">
        <f aca="false">CT1+1</f>
        <v>96</v>
      </c>
      <c r="CV1" s="159" t="n">
        <f aca="false">CU1+1</f>
        <v>97</v>
      </c>
      <c r="CW1" s="159" t="n">
        <f aca="false">CV1+1</f>
        <v>98</v>
      </c>
      <c r="CX1" s="159" t="n">
        <f aca="false">CW1+1</f>
        <v>99</v>
      </c>
      <c r="CY1" s="159" t="n">
        <f aca="false">CX1+1</f>
        <v>100</v>
      </c>
      <c r="CZ1" s="159" t="n">
        <f aca="false">CY1+1</f>
        <v>101</v>
      </c>
      <c r="DA1" s="159" t="n">
        <f aca="false">CZ1+1</f>
        <v>102</v>
      </c>
      <c r="DB1" s="159" t="n">
        <f aca="false">DA1+1</f>
        <v>103</v>
      </c>
      <c r="DC1" s="159" t="n">
        <f aca="false">DB1+1</f>
        <v>104</v>
      </c>
      <c r="DD1" s="159" t="n">
        <f aca="false">DC1+1</f>
        <v>105</v>
      </c>
      <c r="DE1" s="159" t="n">
        <f aca="false">DD1+1</f>
        <v>106</v>
      </c>
      <c r="DF1" s="159" t="n">
        <f aca="false">DE1+1</f>
        <v>107</v>
      </c>
      <c r="DG1" s="159" t="n">
        <f aca="false">DF1+1</f>
        <v>108</v>
      </c>
      <c r="DH1" s="159" t="n">
        <f aca="false">DG1+1</f>
        <v>109</v>
      </c>
      <c r="DI1" s="159" t="n">
        <f aca="false">DH1+1</f>
        <v>110</v>
      </c>
      <c r="DJ1" s="159" t="n">
        <f aca="false">DI1+1</f>
        <v>111</v>
      </c>
      <c r="DK1" s="159" t="n">
        <f aca="false">DJ1+1</f>
        <v>112</v>
      </c>
      <c r="DL1" s="159" t="n">
        <f aca="false">DK1+1</f>
        <v>113</v>
      </c>
      <c r="DM1" s="159" t="n">
        <f aca="false">DL1+1</f>
        <v>114</v>
      </c>
      <c r="DN1" s="159" t="n">
        <f aca="false">DM1+1</f>
        <v>115</v>
      </c>
      <c r="DO1" s="159" t="n">
        <f aca="false">DN1+1</f>
        <v>116</v>
      </c>
      <c r="DP1" s="159" t="n">
        <f aca="false">DO1+1</f>
        <v>117</v>
      </c>
      <c r="DQ1" s="159" t="n">
        <f aca="false">DP1+1</f>
        <v>118</v>
      </c>
      <c r="DR1" s="159" t="n">
        <f aca="false">DQ1+1</f>
        <v>119</v>
      </c>
      <c r="DS1" s="159" t="n">
        <f aca="false">DR1+1</f>
        <v>120</v>
      </c>
      <c r="DT1" s="159" t="n">
        <f aca="false">DS1+1</f>
        <v>121</v>
      </c>
      <c r="DU1" s="159" t="n">
        <f aca="false">DT1+1</f>
        <v>122</v>
      </c>
      <c r="DV1" s="159" t="n">
        <f aca="false">DU1+1</f>
        <v>123</v>
      </c>
      <c r="DW1" s="159" t="n">
        <f aca="false">DV1+1</f>
        <v>124</v>
      </c>
      <c r="DX1" s="159" t="n">
        <f aca="false">DW1+1</f>
        <v>125</v>
      </c>
      <c r="DY1" s="159" t="n">
        <f aca="false">DX1+1</f>
        <v>126</v>
      </c>
      <c r="DZ1" s="159" t="n">
        <f aca="false">DY1+1</f>
        <v>127</v>
      </c>
      <c r="EA1" s="159" t="n">
        <f aca="false">DZ1+1</f>
        <v>128</v>
      </c>
      <c r="EB1" s="159" t="n">
        <f aca="false">EA1+1</f>
        <v>129</v>
      </c>
      <c r="EC1" s="159" t="n">
        <f aca="false">EB1+1</f>
        <v>130</v>
      </c>
      <c r="ED1" s="159" t="n">
        <f aca="false">EC1+1</f>
        <v>131</v>
      </c>
      <c r="EE1" s="159" t="n">
        <f aca="false">ED1+1</f>
        <v>132</v>
      </c>
      <c r="EF1" s="159" t="n">
        <f aca="false">EE1+1</f>
        <v>133</v>
      </c>
      <c r="EG1" s="159" t="n">
        <f aca="false">EF1+1</f>
        <v>134</v>
      </c>
      <c r="EH1" s="159" t="n">
        <f aca="false">EG1+1</f>
        <v>135</v>
      </c>
      <c r="EI1" s="159" t="n">
        <f aca="false">EH1+1</f>
        <v>136</v>
      </c>
      <c r="EJ1" s="159" t="n">
        <f aca="false">EI1+1</f>
        <v>137</v>
      </c>
      <c r="EK1" s="159" t="n">
        <f aca="false">EJ1+1</f>
        <v>138</v>
      </c>
      <c r="EL1" s="159" t="n">
        <f aca="false">EK1+1</f>
        <v>139</v>
      </c>
      <c r="EM1" s="159" t="n">
        <f aca="false">EL1+1</f>
        <v>140</v>
      </c>
      <c r="EN1" s="159" t="n">
        <f aca="false">EM1+1</f>
        <v>141</v>
      </c>
      <c r="EO1" s="159" t="n">
        <f aca="false">EN1+1</f>
        <v>142</v>
      </c>
      <c r="EP1" s="159" t="n">
        <f aca="false">EO1+1</f>
        <v>143</v>
      </c>
      <c r="EQ1" s="159" t="n">
        <f aca="false">EP1+1</f>
        <v>144</v>
      </c>
      <c r="ER1" s="159" t="n">
        <f aca="false">EQ1+1</f>
        <v>145</v>
      </c>
      <c r="ES1" s="159" t="n">
        <f aca="false">ER1+1</f>
        <v>146</v>
      </c>
      <c r="ET1" s="159" t="n">
        <f aca="false">ES1+1</f>
        <v>147</v>
      </c>
      <c r="EU1" s="159" t="n">
        <f aca="false">ET1+1</f>
        <v>148</v>
      </c>
      <c r="EV1" s="159" t="n">
        <f aca="false">EU1+1</f>
        <v>149</v>
      </c>
      <c r="EW1" s="159" t="n">
        <f aca="false">EV1+1</f>
        <v>150</v>
      </c>
      <c r="EX1" s="159" t="n">
        <f aca="false">EW1+1</f>
        <v>151</v>
      </c>
      <c r="EY1" s="159" t="n">
        <f aca="false">EX1+1</f>
        <v>152</v>
      </c>
      <c r="EZ1" s="159" t="n">
        <f aca="false">EY1+1</f>
        <v>153</v>
      </c>
      <c r="FA1" s="159" t="n">
        <f aca="false">EZ1+1</f>
        <v>154</v>
      </c>
      <c r="FB1" s="159" t="n">
        <f aca="false">FA1+1</f>
        <v>155</v>
      </c>
      <c r="FC1" s="159" t="n">
        <f aca="false">FB1+1</f>
        <v>156</v>
      </c>
      <c r="FD1" s="159" t="n">
        <f aca="false">FC1+1</f>
        <v>157</v>
      </c>
      <c r="FE1" s="159" t="n">
        <f aca="false">FD1+1</f>
        <v>158</v>
      </c>
      <c r="FF1" s="159" t="n">
        <f aca="false">FE1+1</f>
        <v>159</v>
      </c>
      <c r="FG1" s="159" t="n">
        <f aca="false">FF1+1</f>
        <v>160</v>
      </c>
      <c r="FH1" s="159" t="n">
        <f aca="false">FG1+1</f>
        <v>161</v>
      </c>
      <c r="FI1" s="159" t="n">
        <f aca="false">FH1+1</f>
        <v>162</v>
      </c>
      <c r="FJ1" s="159" t="n">
        <f aca="false">FI1+1</f>
        <v>163</v>
      </c>
      <c r="FK1" s="159" t="n">
        <f aca="false">FJ1+1</f>
        <v>164</v>
      </c>
      <c r="FL1" s="159" t="n">
        <f aca="false">FK1+1</f>
        <v>165</v>
      </c>
      <c r="FM1" s="159" t="n">
        <f aca="false">FL1+1</f>
        <v>166</v>
      </c>
      <c r="FN1" s="159" t="n">
        <f aca="false">FM1+1</f>
        <v>167</v>
      </c>
      <c r="FO1" s="159" t="n">
        <f aca="false">FN1+1</f>
        <v>168</v>
      </c>
      <c r="FP1" s="159" t="n">
        <f aca="false">FO1+1</f>
        <v>169</v>
      </c>
      <c r="FQ1" s="159" t="n">
        <f aca="false">FP1+1</f>
        <v>170</v>
      </c>
      <c r="FR1" s="159" t="n">
        <f aca="false">FQ1+1</f>
        <v>171</v>
      </c>
      <c r="FS1" s="159" t="n">
        <f aca="false">FR1+1</f>
        <v>172</v>
      </c>
      <c r="FT1" s="159" t="n">
        <f aca="false">FS1+1</f>
        <v>173</v>
      </c>
      <c r="FU1" s="159" t="n">
        <f aca="false">FT1+1</f>
        <v>174</v>
      </c>
      <c r="FV1" s="159" t="n">
        <f aca="false">FU1+1</f>
        <v>175</v>
      </c>
      <c r="FW1" s="159" t="n">
        <f aca="false">FV1+1</f>
        <v>176</v>
      </c>
      <c r="FX1" s="159" t="n">
        <f aca="false">FW1+1</f>
        <v>177</v>
      </c>
      <c r="FY1" s="159" t="n">
        <f aca="false">FX1+1</f>
        <v>178</v>
      </c>
      <c r="FZ1" s="159" t="n">
        <f aca="false">FY1+1</f>
        <v>179</v>
      </c>
      <c r="GA1" s="159" t="n">
        <f aca="false">FZ1+1</f>
        <v>180</v>
      </c>
    </row>
    <row r="2" s="164" customFormat="true" ht="15" hidden="false" customHeight="false" outlineLevel="0" collapsed="false">
      <c r="A2" s="160" t="str">
        <f aca="false">'A.HSV_práce '!A3:B3</f>
        <v>HSV- Práce</v>
      </c>
      <c r="B2" s="161" t="n">
        <f aca="false">MIN('A.HSV_práce '!F4,'A.HSV_práce '!F18,'A.HSV_práce '!F28)</f>
        <v>0</v>
      </c>
      <c r="C2" s="161" t="n">
        <f aca="false">MAX('A.HSV_práce '!G4,'A.HSV_práce '!G18,'A.HSV_práce '!G28)</f>
        <v>0</v>
      </c>
      <c r="D2" s="162" t="str">
        <f aca="false">IF(OR(B2=1,C2=1),"X","")</f>
        <v/>
      </c>
      <c r="E2" s="162" t="str">
        <f aca="false">IF(AND($B2&lt;=2,$C2&gt;=2),"X","")</f>
        <v/>
      </c>
      <c r="F2" s="162" t="str">
        <f aca="false">IF(AND($B2&lt;=3,$C2&gt;=3),"X","")</f>
        <v/>
      </c>
      <c r="G2" s="162" t="str">
        <f aca="false">IF(AND($B2&lt;=4,$C2&gt;=4),"X","")</f>
        <v/>
      </c>
      <c r="H2" s="162" t="str">
        <f aca="false">IF(AND($B2&lt;=5,$C2&gt;=5),"X","")</f>
        <v/>
      </c>
      <c r="I2" s="162" t="str">
        <f aca="false">IF(AND($B2&lt;=6,$C2&gt;=6),"X","")</f>
        <v/>
      </c>
      <c r="J2" s="162" t="str">
        <f aca="false">IF(AND($B2&lt;=7,$C2&gt;=7),"X","")</f>
        <v/>
      </c>
      <c r="K2" s="162" t="str">
        <f aca="false">IF(AND($B2&lt;=8,$C2&gt;=8),"X","")</f>
        <v/>
      </c>
      <c r="L2" s="162" t="str">
        <f aca="false">IF(AND($B2&lt;=9,$C2&gt;=9),"X","")</f>
        <v/>
      </c>
      <c r="M2" s="162" t="str">
        <f aca="false">IF(AND($B2&lt;=10,$C2&gt;=10),"X","")</f>
        <v/>
      </c>
      <c r="N2" s="162" t="str">
        <f aca="false">IF(AND($B2&lt;=11,$C2&gt;=11),"X","")</f>
        <v/>
      </c>
      <c r="O2" s="162" t="str">
        <f aca="false">IF(AND($B2&lt;=12,$C2&gt;=12),"X","")</f>
        <v/>
      </c>
      <c r="P2" s="162" t="str">
        <f aca="false">IF(AND($B2&lt;=13,$C2&gt;=13),"X","")</f>
        <v/>
      </c>
      <c r="Q2" s="162" t="str">
        <f aca="false">IF(AND($B2&lt;=14,$C2&gt;=14),"X","")</f>
        <v/>
      </c>
      <c r="R2" s="162" t="str">
        <f aca="false">IF(AND($B2&lt;=15,$C2&gt;=15),"X","")</f>
        <v/>
      </c>
      <c r="S2" s="162" t="str">
        <f aca="false">IF(AND($B2&lt;=16,$C2&gt;=16),"X","")</f>
        <v/>
      </c>
      <c r="T2" s="162" t="str">
        <f aca="false">IF(AND($B2&lt;=17,$C2&gt;=17),"X","")</f>
        <v/>
      </c>
      <c r="U2" s="162" t="str">
        <f aca="false">IF(AND(B2&lt;=18,C2&gt;=18),"X","")</f>
        <v/>
      </c>
      <c r="V2" s="162" t="str">
        <f aca="false">IF(AND(B2&lt;=19,C2&gt;=19),"X","")</f>
        <v/>
      </c>
      <c r="W2" s="162" t="str">
        <f aca="false">IF(AND(B2&lt;=20,C2&gt;=20),"X","")</f>
        <v/>
      </c>
      <c r="X2" s="162" t="str">
        <f aca="false">IF(AND(B2&lt;=21,C2&gt;=21),"X","")</f>
        <v/>
      </c>
      <c r="Y2" s="162" t="str">
        <f aca="false">IF(AND(B2&lt;=22,C2&gt;=22),"X","")</f>
        <v/>
      </c>
      <c r="Z2" s="162" t="str">
        <f aca="false">IF(AND(B2&lt;=23,C2&gt;=23),"X","")</f>
        <v/>
      </c>
      <c r="AA2" s="162" t="str">
        <f aca="false">IF(AND(B2&lt;=24,C2&gt;=24),"X","")</f>
        <v/>
      </c>
      <c r="AB2" s="162" t="str">
        <f aca="false">IF(AND(B2&lt;=25,C2&gt;=25),"X","")</f>
        <v/>
      </c>
      <c r="AC2" s="162" t="str">
        <f aca="false">IF(AND(B2&lt;=26,C2&gt;=26),"X","")</f>
        <v/>
      </c>
      <c r="AD2" s="162" t="str">
        <f aca="false">IF(AND(B2&lt;=27,C2&gt;=27),"X","")</f>
        <v/>
      </c>
      <c r="AE2" s="162" t="str">
        <f aca="false">IF(AND(B2&lt;=28,C2&gt;=28),"X","")</f>
        <v/>
      </c>
      <c r="AF2" s="162" t="str">
        <f aca="false">IF(AND(B2&lt;=29,C2&gt;=29),"X","")</f>
        <v/>
      </c>
      <c r="AG2" s="162" t="str">
        <f aca="false">IF(AND(B2&lt;=30,C2&gt;=30),"X","")</f>
        <v/>
      </c>
      <c r="AH2" s="162" t="str">
        <f aca="false">IF(AND(B2&lt;=31,C2&gt;=31),"X","")</f>
        <v/>
      </c>
      <c r="AI2" s="162" t="str">
        <f aca="false">IF(AND(B2&lt;=32,C2&gt;=32),"X","")</f>
        <v/>
      </c>
      <c r="AJ2" s="162" t="str">
        <f aca="false">IF(AND(B2&lt;=33,C2&gt;=33),"X","")</f>
        <v/>
      </c>
      <c r="AK2" s="162" t="str">
        <f aca="false">IF(AND(B2&lt;=34,C2&gt;=34),"X","")</f>
        <v/>
      </c>
      <c r="AL2" s="162" t="str">
        <f aca="false">IF(AND(B2&lt;=35,C2&gt;=35),"X","")</f>
        <v/>
      </c>
      <c r="AM2" s="162" t="str">
        <f aca="false">IF(AND(B2&lt;=36,C2&gt;=36),"X","")</f>
        <v/>
      </c>
      <c r="AN2" s="162" t="str">
        <f aca="false">IF(AND(B2&lt;=37,C2&gt;=37),"X","")</f>
        <v/>
      </c>
      <c r="AO2" s="162" t="str">
        <f aca="false">IF(AND(B2&lt;=38,C2&gt;=38),"X","")</f>
        <v/>
      </c>
      <c r="AP2" s="162" t="str">
        <f aca="false">IF(AND(B2&lt;=39,C2&gt;=39),"X","")</f>
        <v/>
      </c>
      <c r="AQ2" s="162" t="str">
        <f aca="false">IF(AND(B2&lt;=40,C2&gt;=40),"X","")</f>
        <v/>
      </c>
      <c r="AR2" s="162" t="str">
        <f aca="false">IF(AND(B2&lt;=41,C2&gt;=41),"X","")</f>
        <v/>
      </c>
      <c r="AS2" s="162" t="str">
        <f aca="false">IF(AND(B2&lt;=42,C2&gt;=42),"X","")</f>
        <v/>
      </c>
      <c r="AT2" s="162" t="str">
        <f aca="false">IF(AND(B2&lt;=43,C2&gt;=43),"X","")</f>
        <v/>
      </c>
      <c r="AU2" s="162" t="str">
        <f aca="false">IF(AND(B2&lt;=44,C2&gt;=44),"X","")</f>
        <v/>
      </c>
      <c r="AV2" s="162" t="str">
        <f aca="false">IF(AND(B2&lt;=45,C2&gt;=45),"X","")</f>
        <v/>
      </c>
      <c r="AW2" s="162" t="str">
        <f aca="false">IF(AND(B2&lt;=46,C2&gt;=46),"X","")</f>
        <v/>
      </c>
      <c r="AX2" s="162" t="str">
        <f aca="false">IF(AND(B2&lt;=47,C2&gt;=47),"X","")</f>
        <v/>
      </c>
      <c r="AY2" s="162" t="str">
        <f aca="false">IF(AND(B2&lt;=48,C2&gt;=48),"X","")</f>
        <v/>
      </c>
      <c r="AZ2" s="162" t="str">
        <f aca="false">IF(AND(B2&lt;=49,C2&gt;=49),"X","")</f>
        <v/>
      </c>
      <c r="BA2" s="162" t="str">
        <f aca="false">IF(AND(B2&lt;=50,C2&gt;=50),"X","")</f>
        <v/>
      </c>
      <c r="BB2" s="162" t="str">
        <f aca="false">IF(AND(B2&lt;=51,C2&gt;=51),"X","")</f>
        <v/>
      </c>
      <c r="BC2" s="162" t="str">
        <f aca="false">IF(AND(B2&lt;=52,C2&gt;=52),"X","")</f>
        <v/>
      </c>
      <c r="BD2" s="162" t="str">
        <f aca="false">IF(AND(B2&lt;=53,C2&gt;=53),"X","")</f>
        <v/>
      </c>
      <c r="BE2" s="162" t="str">
        <f aca="false">IF(AND(B2&lt;=54,C2&gt;=54),"X","")</f>
        <v/>
      </c>
      <c r="BF2" s="162" t="str">
        <f aca="false">IF(AND(B2&lt;=55,C2&gt;=55),"X","")</f>
        <v/>
      </c>
      <c r="BG2" s="162" t="str">
        <f aca="false">IF(AND(B2&lt;=56,C2&gt;=56),"X","")</f>
        <v/>
      </c>
      <c r="BH2" s="162" t="str">
        <f aca="false">IF(AND(B2&lt;=57,C2&gt;=57),"X","")</f>
        <v/>
      </c>
      <c r="BI2" s="162" t="str">
        <f aca="false">IF(AND(B2&lt;=58,C2&gt;=58),"X","")</f>
        <v/>
      </c>
      <c r="BJ2" s="162" t="str">
        <f aca="false">IF(AND(B2&lt;=59,C2&gt;=59),"X","")</f>
        <v/>
      </c>
      <c r="BK2" s="162" t="str">
        <f aca="false">IF(AND(B2&lt;=60,C2&gt;=60),"X","")</f>
        <v/>
      </c>
      <c r="BL2" s="162" t="str">
        <f aca="false">IF(AND(B2&lt;=61,C2&gt;=61),"X","")</f>
        <v/>
      </c>
      <c r="BM2" s="162" t="str">
        <f aca="false">IF(AND(B2&lt;=62,C2&gt;=62),"X","")</f>
        <v/>
      </c>
      <c r="BN2" s="162" t="str">
        <f aca="false">IF(AND(B2&lt;=63,C2&gt;=63),"X","")</f>
        <v/>
      </c>
      <c r="BO2" s="162" t="str">
        <f aca="false">IF(AND(B2&lt;=64,C2&gt;=64),"X","")</f>
        <v/>
      </c>
      <c r="BP2" s="162" t="str">
        <f aca="false">IF(AND(B2&lt;=65,C2&gt;=65),"X","")</f>
        <v/>
      </c>
      <c r="BQ2" s="162" t="str">
        <f aca="false">IF(AND(B2&lt;=66,C2&gt;=66),"X","")</f>
        <v/>
      </c>
      <c r="BR2" s="162" t="str">
        <f aca="false">IF(AND(B2&lt;=67,C2&gt;=67),"X","")</f>
        <v/>
      </c>
      <c r="BS2" s="162" t="str">
        <f aca="false">IF(AND(B2&lt;=68,C2&gt;=68),"X","")</f>
        <v/>
      </c>
      <c r="BT2" s="162" t="str">
        <f aca="false">IF(AND(B2&lt;=69,C2&gt;=69),"X","")</f>
        <v/>
      </c>
      <c r="BU2" s="162" t="str">
        <f aca="false">IF(AND(B2&lt;=70,C2&gt;=70),"X","")</f>
        <v/>
      </c>
      <c r="BV2" s="162" t="str">
        <f aca="false">IF(AND(B2&lt;=71,C2&gt;=71),"X","")</f>
        <v/>
      </c>
      <c r="BW2" s="162" t="str">
        <f aca="false">IF(AND(B2&lt;=72,C2&gt;=72),"X","")</f>
        <v/>
      </c>
      <c r="BX2" s="162" t="str">
        <f aca="false">IF(AND(B2&lt;=73,C2&gt;=73),"X","")</f>
        <v/>
      </c>
      <c r="BY2" s="162" t="str">
        <f aca="false">IF(AND(B2&lt;=74,C2&gt;=74),"X","")</f>
        <v/>
      </c>
      <c r="BZ2" s="162" t="str">
        <f aca="false">IF(AND(B2&lt;=75,C2&gt;=75),"X","")</f>
        <v/>
      </c>
      <c r="CA2" s="162" t="str">
        <f aca="false">IF(AND(B2&lt;=76,C2&gt;=76),"X","")</f>
        <v/>
      </c>
      <c r="CB2" s="162" t="str">
        <f aca="false">IF(AND(B2&lt;=77,C2&gt;=77),"X","")</f>
        <v/>
      </c>
      <c r="CC2" s="162" t="str">
        <f aca="false">IF(AND(B2&lt;=78,C2&gt;=78),"X","")</f>
        <v/>
      </c>
      <c r="CD2" s="162" t="str">
        <f aca="false">IF(AND(B2&lt;=79,C2&gt;=79),"X","")</f>
        <v/>
      </c>
      <c r="CE2" s="162" t="str">
        <f aca="false">IF(AND(B2&lt;=80,C2&gt;=80),"X","")</f>
        <v/>
      </c>
      <c r="CF2" s="162" t="str">
        <f aca="false">IF(AND(B2&lt;=81,C2&gt;=81),"X","")</f>
        <v/>
      </c>
      <c r="CG2" s="162" t="str">
        <f aca="false">IF(AND(B2&lt;=82,C2&gt;=82),"X","")</f>
        <v/>
      </c>
      <c r="CH2" s="162" t="str">
        <f aca="false">IF(AND(B2&lt;=83,C2&gt;=83),"X","")</f>
        <v/>
      </c>
      <c r="CI2" s="162" t="str">
        <f aca="false">IF(AND(B2&lt;=84,C2&gt;=84),"X","")</f>
        <v/>
      </c>
      <c r="CJ2" s="162" t="str">
        <f aca="false">IF(AND(B2&lt;=85,C2&gt;=85),"X","")</f>
        <v/>
      </c>
      <c r="CK2" s="162" t="str">
        <f aca="false">IF(AND(B2&lt;=86,C2&gt;=86),"X","")</f>
        <v/>
      </c>
      <c r="CL2" s="162" t="str">
        <f aca="false">IF(AND(B2&lt;=87,C2&gt;=87),"X","")</f>
        <v/>
      </c>
      <c r="CM2" s="162" t="str">
        <f aca="false">IF(AND(B2&lt;=88,C2&gt;=88),"X","")</f>
        <v/>
      </c>
      <c r="CN2" s="162" t="str">
        <f aca="false">IF(AND(B2&lt;=89,C2&gt;=89),"X","")</f>
        <v/>
      </c>
      <c r="CO2" s="162" t="str">
        <f aca="false">IF(AND(B2&lt;=90,C2&gt;=90),"X","")</f>
        <v/>
      </c>
      <c r="CP2" s="162" t="str">
        <f aca="false">IF(AND(B2&lt;=91,C2&gt;=91),"X","")</f>
        <v/>
      </c>
      <c r="CQ2" s="162" t="str">
        <f aca="false">IF(AND(B2&lt;=92,C2&gt;=92),"X","")</f>
        <v/>
      </c>
      <c r="CR2" s="162" t="str">
        <f aca="false">IF(AND(B2&lt;=93,C2&gt;=93),"X","")</f>
        <v/>
      </c>
      <c r="CS2" s="162" t="str">
        <f aca="false">IF(AND(B2&lt;=94,C2&gt;=94),"X","")</f>
        <v/>
      </c>
      <c r="CT2" s="162" t="str">
        <f aca="false">IF(AND(B2&lt;=95,C2&gt;=95),"X","")</f>
        <v/>
      </c>
      <c r="CU2" s="162" t="str">
        <f aca="false">IF(AND(B2&lt;=96,C2&gt;=96),"X","")</f>
        <v/>
      </c>
      <c r="CV2" s="162" t="str">
        <f aca="false">IF(AND(B2&lt;=97,C2&gt;=97),"X","")</f>
        <v/>
      </c>
      <c r="CW2" s="162" t="str">
        <f aca="false">IF(AND(B2&lt;=98,C2&gt;=98),"X","")</f>
        <v/>
      </c>
      <c r="CX2" s="162" t="str">
        <f aca="false">IF(AND(B2&lt;=99,C2&gt;=99),"X","")</f>
        <v/>
      </c>
      <c r="CY2" s="162" t="str">
        <f aca="false">IF(AND(B2&lt;=100,C2&gt;=100),"X","")</f>
        <v/>
      </c>
      <c r="CZ2" s="162" t="str">
        <f aca="false">IF(AND(B2&lt;=101,C2&gt;=101),"X","")</f>
        <v/>
      </c>
      <c r="DA2" s="162" t="str">
        <f aca="false">IF(AND(B2&lt;=102,C2&gt;=102),"X","")</f>
        <v/>
      </c>
      <c r="DB2" s="162" t="str">
        <f aca="false">IF(AND(B2&lt;=103,C2&gt;=103),"X","")</f>
        <v/>
      </c>
      <c r="DC2" s="162" t="str">
        <f aca="false">IF(AND(B2&lt;=104,C2&gt;=104),"X","")</f>
        <v/>
      </c>
      <c r="DD2" s="162" t="str">
        <f aca="false">IF(AND(B2&lt;=105,C2&gt;=105),"X","")</f>
        <v/>
      </c>
      <c r="DE2" s="162" t="str">
        <f aca="false">IF(AND(B2&lt;=106,C2&gt;=106),"X","")</f>
        <v/>
      </c>
      <c r="DF2" s="162" t="str">
        <f aca="false">IF(AND(B2&lt;=107,C2&gt;=107),"X","")</f>
        <v/>
      </c>
      <c r="DG2" s="162" t="str">
        <f aca="false">IF(AND(B2&lt;=108,C2&gt;=108),"X","")</f>
        <v/>
      </c>
      <c r="DH2" s="162" t="str">
        <f aca="false">IF(AND(B2&lt;=109,C2&gt;=109),"X","")</f>
        <v/>
      </c>
      <c r="DI2" s="162" t="str">
        <f aca="false">IF(AND(B2&lt;=110,C2&gt;=110),"X","")</f>
        <v/>
      </c>
      <c r="DJ2" s="162" t="str">
        <f aca="false">IF(AND(B2&lt;=111,C2&gt;=111),"X","")</f>
        <v/>
      </c>
      <c r="DK2" s="162" t="str">
        <f aca="false">IF(AND(B2&lt;=112,C2&gt;=112),"X","")</f>
        <v/>
      </c>
      <c r="DL2" s="162" t="str">
        <f aca="false">IF(AND(B2&lt;=113,C2&gt;=113),"X","")</f>
        <v/>
      </c>
      <c r="DM2" s="162" t="str">
        <f aca="false">IF(AND(B2&lt;=114,C2&gt;=114),"X","")</f>
        <v/>
      </c>
      <c r="DN2" s="162" t="str">
        <f aca="false">IF(AND(B2&lt;=115,C2&gt;=115),"X","")</f>
        <v/>
      </c>
      <c r="DO2" s="162" t="str">
        <f aca="false">IF(AND(B2&lt;=116,C2&gt;=116),"X","")</f>
        <v/>
      </c>
      <c r="DP2" s="162" t="str">
        <f aca="false">IF(AND(B2&lt;=117,C2&gt;=117),"X","")</f>
        <v/>
      </c>
      <c r="DQ2" s="162" t="str">
        <f aca="false">IF(AND(B2&lt;=118,C2&gt;=118),"X","")</f>
        <v/>
      </c>
      <c r="DR2" s="162" t="str">
        <f aca="false">IF(AND(B2&lt;=119,C2&gt;=119),"X","")</f>
        <v/>
      </c>
      <c r="DS2" s="162" t="str">
        <f aca="false">IF(AND(B2&lt;=120,C2&gt;=120),"X","")</f>
        <v/>
      </c>
      <c r="DT2" s="162" t="str">
        <f aca="false">IF(AND(B2&lt;=121,C2&gt;=121),"X","")</f>
        <v/>
      </c>
      <c r="DU2" s="162" t="str">
        <f aca="false">IF(AND(B2&lt;=122,C2&gt;=122),"X","")</f>
        <v/>
      </c>
      <c r="DV2" s="162" t="str">
        <f aca="false">IF(AND(B2&lt;=123,C2&gt;=123),"X","")</f>
        <v/>
      </c>
      <c r="DW2" s="162" t="str">
        <f aca="false">IF(AND(B2&lt;=124,C2&gt;=124),"X","")</f>
        <v/>
      </c>
      <c r="DX2" s="162" t="str">
        <f aca="false">IF(AND(B2&lt;=125,C2&gt;=125),"X","")</f>
        <v/>
      </c>
      <c r="DY2" s="162" t="str">
        <f aca="false">IF(AND(B2&lt;=126,C2&gt;=126),"X","")</f>
        <v/>
      </c>
      <c r="DZ2" s="162" t="str">
        <f aca="false">IF(AND(B2&lt;=127,C2&gt;=127),"X","")</f>
        <v/>
      </c>
      <c r="EA2" s="162" t="str">
        <f aca="false">IF(AND(B2&lt;=128,C2&gt;=128),"X","")</f>
        <v/>
      </c>
      <c r="EB2" s="162" t="str">
        <f aca="false">IF(AND(B2&lt;=129,C2&gt;=129),"X","")</f>
        <v/>
      </c>
      <c r="EC2" s="162" t="str">
        <f aca="false">IF(AND(B2&lt;=130,C2&gt;=130),"X","")</f>
        <v/>
      </c>
      <c r="ED2" s="162" t="str">
        <f aca="false">IF(AND(B2&lt;=131,C2&gt;=131),"X","")</f>
        <v/>
      </c>
      <c r="EE2" s="162" t="str">
        <f aca="false">IF(AND(B2&lt;=132,C2&gt;=132),"X","")</f>
        <v/>
      </c>
      <c r="EF2" s="162" t="str">
        <f aca="false">IF(AND(B2&lt;=133,C2&gt;=133),"X","")</f>
        <v/>
      </c>
      <c r="EG2" s="162" t="str">
        <f aca="false">IF(AND(B2&lt;=134,C2&gt;=134),"X","")</f>
        <v/>
      </c>
      <c r="EH2" s="162" t="str">
        <f aca="false">IF(AND(B2&lt;=135,C2&gt;=135),"X","")</f>
        <v/>
      </c>
      <c r="EI2" s="162" t="str">
        <f aca="false">IF(AND(B2&lt;=136,C2&gt;=136),"X","")</f>
        <v/>
      </c>
      <c r="EJ2" s="162" t="str">
        <f aca="false">IF(AND(B2&lt;=137,C2&gt;=137),"X","")</f>
        <v/>
      </c>
      <c r="EK2" s="162" t="str">
        <f aca="false">IF(AND(B2&lt;=138,C2&gt;=138),"X","")</f>
        <v/>
      </c>
      <c r="EL2" s="162" t="str">
        <f aca="false">IF(AND(B2&lt;=139,C2&gt;=139),"X","")</f>
        <v/>
      </c>
      <c r="EM2" s="162" t="str">
        <f aca="false">IF(AND(B2&lt;=140,C2&gt;=140),"X","")</f>
        <v/>
      </c>
      <c r="EN2" s="162" t="str">
        <f aca="false">IF(AND(B2&lt;=141,C2&gt;=141),"X","")</f>
        <v/>
      </c>
      <c r="EO2" s="162" t="str">
        <f aca="false">IF(AND(B2&lt;=142,C2&gt;=142),"X","")</f>
        <v/>
      </c>
      <c r="EP2" s="162" t="str">
        <f aca="false">IF(AND(B2&lt;=143,C2&gt;=143),"X","")</f>
        <v/>
      </c>
      <c r="EQ2" s="162" t="str">
        <f aca="false">IF(AND(B2&lt;=144,C2&gt;=144),"X","")</f>
        <v/>
      </c>
      <c r="ER2" s="162" t="str">
        <f aca="false">IF(AND(B2&lt;=145,C2&gt;=145),"X","")</f>
        <v/>
      </c>
      <c r="ES2" s="162" t="str">
        <f aca="false">IF(AND(B2&lt;=146,C2&gt;=146),"X","")</f>
        <v/>
      </c>
      <c r="ET2" s="162" t="str">
        <f aca="false">IF(AND(B2&lt;=147,C2&gt;=147),"X","")</f>
        <v/>
      </c>
      <c r="EU2" s="162" t="str">
        <f aca="false">IF(AND(B2&lt;=148,C2&gt;=148),"X","")</f>
        <v/>
      </c>
      <c r="EV2" s="162" t="str">
        <f aca="false">IF(AND(B2&lt;=149,C2&gt;=149),"X","")</f>
        <v/>
      </c>
      <c r="EW2" s="162" t="str">
        <f aca="false">IF(AND(B2&lt;=150,C2&gt;=150),"X","")</f>
        <v/>
      </c>
      <c r="EX2" s="162" t="str">
        <f aca="false">IF(AND(B2&lt;=151,C2&gt;=151),"X","")</f>
        <v/>
      </c>
      <c r="EY2" s="162" t="str">
        <f aca="false">IF(AND(B2&lt;=152,C2&gt;=152),"X","")</f>
        <v/>
      </c>
      <c r="EZ2" s="162" t="str">
        <f aca="false">IF(AND(B2&lt;=153,C2&gt;=153),"X","")</f>
        <v/>
      </c>
      <c r="FA2" s="162" t="str">
        <f aca="false">IF(AND(B2&lt;=154,C2&gt;=154),"X","")</f>
        <v/>
      </c>
      <c r="FB2" s="162" t="str">
        <f aca="false">IF(AND(B2&lt;=155,C2&gt;=155),"X","")</f>
        <v/>
      </c>
      <c r="FC2" s="162" t="str">
        <f aca="false">IF(AND(B2&lt;=156,C2&gt;=156),"X","")</f>
        <v/>
      </c>
      <c r="FD2" s="162" t="str">
        <f aca="false">IF(AND(B2&lt;=157,C2&gt;=157),"X","")</f>
        <v/>
      </c>
      <c r="FE2" s="162" t="str">
        <f aca="false">IF(AND(B2&lt;=158,C2&gt;=158),"X","")</f>
        <v/>
      </c>
      <c r="FF2" s="162" t="str">
        <f aca="false">IF(AND(B2&lt;=159,C2&gt;=159),"X","")</f>
        <v/>
      </c>
      <c r="FG2" s="162" t="str">
        <f aca="false">IF(AND(B2&lt;=160,C2&gt;=160),"X","")</f>
        <v/>
      </c>
      <c r="FH2" s="162" t="str">
        <f aca="false">IF(AND(B2&lt;=161,C2&gt;=161),"X","")</f>
        <v/>
      </c>
      <c r="FI2" s="162" t="str">
        <f aca="false">IF(AND(B2&lt;=162,C2&gt;=162),"X","")</f>
        <v/>
      </c>
      <c r="FJ2" s="162" t="str">
        <f aca="false">IF(AND(B2&lt;=163,C2&gt;=163),"X","")</f>
        <v/>
      </c>
      <c r="FK2" s="162" t="str">
        <f aca="false">IF(AND(B2&lt;=164,C2&gt;=164),"X","")</f>
        <v/>
      </c>
      <c r="FL2" s="162" t="str">
        <f aca="false">IF(AND(B2&lt;=165,C2&gt;=165),"X","")</f>
        <v/>
      </c>
      <c r="FM2" s="162" t="str">
        <f aca="false">IF(AND(B2&lt;=166,C2&gt;=166),"X","")</f>
        <v/>
      </c>
      <c r="FN2" s="162" t="str">
        <f aca="false">IF(AND(B2&lt;=167,C2&gt;=167),"X","")</f>
        <v/>
      </c>
      <c r="FO2" s="162" t="str">
        <f aca="false">IF(AND(B2&lt;=168,C2&gt;=168),"X","")</f>
        <v/>
      </c>
      <c r="FP2" s="162" t="str">
        <f aca="false">IF(AND(B2&lt;=169,C2&gt;=169),"X","")</f>
        <v/>
      </c>
      <c r="FQ2" s="162" t="str">
        <f aca="false">IF(AND(B2&lt;=170,C2&gt;=170),"X","")</f>
        <v/>
      </c>
      <c r="FR2" s="162" t="str">
        <f aca="false">IF(AND(B2&lt;=171,C2&gt;=171),"X","")</f>
        <v/>
      </c>
      <c r="FS2" s="162" t="str">
        <f aca="false">IF(AND(B2&lt;=172,C2&gt;=172),"X","")</f>
        <v/>
      </c>
      <c r="FT2" s="162" t="str">
        <f aca="false">IF(AND(B2&lt;=173,C2&gt;=173),"X","")</f>
        <v/>
      </c>
      <c r="FU2" s="162" t="str">
        <f aca="false">IF(AND(B2&lt;=174,C2&gt;=174),"X","")</f>
        <v/>
      </c>
      <c r="FV2" s="162" t="str">
        <f aca="false">IF(AND(B2&lt;=175,C2&gt;=175),"X","")</f>
        <v/>
      </c>
      <c r="FW2" s="162" t="str">
        <f aca="false">IF(AND(B2&lt;=176,C2&gt;=176),"X","")</f>
        <v/>
      </c>
      <c r="FX2" s="162" t="str">
        <f aca="false">IF(AND(B2&lt;=177,C2&gt;=177),"X","")</f>
        <v/>
      </c>
      <c r="FY2" s="162" t="str">
        <f aca="false">IF(AND(B2&lt;=178,C2&gt;=178),"X","")</f>
        <v/>
      </c>
      <c r="FZ2" s="162" t="str">
        <f aca="false">IF(AND(B2&lt;=179,C2&gt;=179),"X","")</f>
        <v/>
      </c>
      <c r="GA2" s="162" t="str">
        <f aca="false">IF(AND(B2&lt;=180,C2&gt;=180),"X","")</f>
        <v/>
      </c>
      <c r="GB2" s="163"/>
    </row>
    <row r="3" customFormat="false" ht="15" hidden="false" customHeight="false" outlineLevel="0" collapsed="false">
      <c r="A3" s="165" t="str">
        <f aca="false">'A.HSV_práce '!A4</f>
        <v>Zemné práce</v>
      </c>
      <c r="B3" s="166" t="n">
        <f aca="false">'A.HSV_práce '!F4</f>
        <v>0</v>
      </c>
      <c r="C3" s="166" t="n">
        <f aca="false">'A.HSV_práce '!G4</f>
        <v>0</v>
      </c>
      <c r="D3" s="167" t="str">
        <f aca="false">IF(OR(B3=1,C3=1),"X","")</f>
        <v/>
      </c>
      <c r="E3" s="167" t="str">
        <f aca="false">IF(AND($B3&lt;=2,$C3&gt;=2),"X","")</f>
        <v/>
      </c>
      <c r="F3" s="167" t="str">
        <f aca="false">IF(AND($B3&lt;=3,$C3&gt;=3),"X","")</f>
        <v/>
      </c>
      <c r="G3" s="167" t="str">
        <f aca="false">IF(AND($B3&lt;=4,$C3&gt;=4),"X","")</f>
        <v/>
      </c>
      <c r="H3" s="167" t="str">
        <f aca="false">IF(AND($B3&lt;=5,$C3&gt;=5),"X","")</f>
        <v/>
      </c>
      <c r="I3" s="167" t="str">
        <f aca="false">IF(AND($B3&lt;=6,$C3&gt;=6),"X","")</f>
        <v/>
      </c>
      <c r="J3" s="167" t="str">
        <f aca="false">IF(AND($B3&lt;=7,$C3&gt;=7),"X","")</f>
        <v/>
      </c>
      <c r="K3" s="167" t="str">
        <f aca="false">IF(AND($B3&lt;=8,$C3&gt;=8),"X","")</f>
        <v/>
      </c>
      <c r="L3" s="167" t="str">
        <f aca="false">IF(AND($B3&lt;=9,$C3&gt;=9),"X","")</f>
        <v/>
      </c>
      <c r="M3" s="167" t="str">
        <f aca="false">IF(AND($B3&lt;=10,$C3&gt;=10),"X","")</f>
        <v/>
      </c>
      <c r="N3" s="167" t="str">
        <f aca="false">IF(AND($B3&lt;=11,$C3&gt;=11),"X","")</f>
        <v/>
      </c>
      <c r="O3" s="167" t="str">
        <f aca="false">IF(AND($B3&lt;=12,$C3&gt;=12),"X","")</f>
        <v/>
      </c>
      <c r="P3" s="167" t="str">
        <f aca="false">IF(AND($B3&lt;=13,$C3&gt;=13),"X","")</f>
        <v/>
      </c>
      <c r="Q3" s="167" t="str">
        <f aca="false">IF(AND($B3&lt;=14,$C3&gt;=14),"X","")</f>
        <v/>
      </c>
      <c r="R3" s="167" t="str">
        <f aca="false">IF(AND($B3&lt;=15,$C3&gt;=15),"X","")</f>
        <v/>
      </c>
      <c r="S3" s="167" t="str">
        <f aca="false">IF(AND($B3&lt;=16,$C3&gt;=16),"X","")</f>
        <v/>
      </c>
      <c r="T3" s="167" t="str">
        <f aca="false">IF(AND($B3&lt;=17,$C3&gt;=17),"X","")</f>
        <v/>
      </c>
      <c r="U3" s="167" t="str">
        <f aca="false">IF(AND(B3&lt;=18,C3&gt;=18),"X","")</f>
        <v/>
      </c>
      <c r="V3" s="167" t="str">
        <f aca="false">IF(AND(B3&lt;=19,C3&gt;=19),"X","")</f>
        <v/>
      </c>
      <c r="W3" s="167" t="str">
        <f aca="false">IF(AND(B3&lt;=20,C3&gt;=20),"X","")</f>
        <v/>
      </c>
      <c r="X3" s="167" t="str">
        <f aca="false">IF(AND(B3&lt;=21,C3&gt;=21),"X","")</f>
        <v/>
      </c>
      <c r="Y3" s="167" t="str">
        <f aca="false">IF(AND(B3&lt;=22,C3&gt;=22),"X","")</f>
        <v/>
      </c>
      <c r="Z3" s="167" t="str">
        <f aca="false">IF(AND(B3&lt;=23,C3&gt;=23),"X","")</f>
        <v/>
      </c>
      <c r="AA3" s="167" t="str">
        <f aca="false">IF(AND(B3&lt;=24,C3&gt;=24),"X","")</f>
        <v/>
      </c>
      <c r="AB3" s="167" t="str">
        <f aca="false">IF(AND(B3&lt;=25,C3&gt;=25),"X","")</f>
        <v/>
      </c>
      <c r="AC3" s="167" t="str">
        <f aca="false">IF(AND(B3&lt;=26,C3&gt;=26),"X","")</f>
        <v/>
      </c>
      <c r="AD3" s="167" t="str">
        <f aca="false">IF(AND(B3&lt;=27,C3&gt;=27),"X","")</f>
        <v/>
      </c>
      <c r="AE3" s="167" t="str">
        <f aca="false">IF(AND(B3&lt;=28,C3&gt;=28),"X","")</f>
        <v/>
      </c>
      <c r="AF3" s="167" t="str">
        <f aca="false">IF(AND(B3&lt;=29,C3&gt;=29),"X","")</f>
        <v/>
      </c>
      <c r="AG3" s="167" t="str">
        <f aca="false">IF(AND(B3&lt;=30,C3&gt;=30),"X","")</f>
        <v/>
      </c>
      <c r="AH3" s="167" t="str">
        <f aca="false">IF(AND(B3&lt;=31,C3&gt;=31),"X","")</f>
        <v/>
      </c>
      <c r="AI3" s="167" t="str">
        <f aca="false">IF(AND(B3&lt;=32,C3&gt;=32),"X","")</f>
        <v/>
      </c>
      <c r="AJ3" s="167" t="str">
        <f aca="false">IF(AND(B3&lt;=33,C3&gt;=33),"X","")</f>
        <v/>
      </c>
      <c r="AK3" s="167" t="str">
        <f aca="false">IF(AND(B3&lt;=34,C3&gt;=34),"X","")</f>
        <v/>
      </c>
      <c r="AL3" s="167" t="str">
        <f aca="false">IF(AND(B3&lt;=35,C3&gt;=35),"X","")</f>
        <v/>
      </c>
      <c r="AM3" s="167" t="str">
        <f aca="false">IF(AND(B3&lt;=36,C3&gt;=36),"X","")</f>
        <v/>
      </c>
      <c r="AN3" s="167" t="str">
        <f aca="false">IF(AND(B3&lt;=37,C3&gt;=37),"X","")</f>
        <v/>
      </c>
      <c r="AO3" s="167" t="str">
        <f aca="false">IF(AND(B3&lt;=38,C3&gt;=38),"X","")</f>
        <v/>
      </c>
      <c r="AP3" s="167" t="str">
        <f aca="false">IF(AND(B3&lt;=39,C3&gt;=39),"X","")</f>
        <v/>
      </c>
      <c r="AQ3" s="167" t="str">
        <f aca="false">IF(AND(B3&lt;=40,C3&gt;=40),"X","")</f>
        <v/>
      </c>
      <c r="AR3" s="167" t="str">
        <f aca="false">IF(AND(B3&lt;=41,C3&gt;=41),"X","")</f>
        <v/>
      </c>
      <c r="AS3" s="167" t="str">
        <f aca="false">IF(AND(B3&lt;=42,C3&gt;=42),"X","")</f>
        <v/>
      </c>
      <c r="AT3" s="167" t="str">
        <f aca="false">IF(AND(B3&lt;=43,C3&gt;=43),"X","")</f>
        <v/>
      </c>
      <c r="AU3" s="167" t="str">
        <f aca="false">IF(AND(B3&lt;=44,C3&gt;=44),"X","")</f>
        <v/>
      </c>
      <c r="AV3" s="167" t="str">
        <f aca="false">IF(AND(B3&lt;=45,C3&gt;=45),"X","")</f>
        <v/>
      </c>
      <c r="AW3" s="167" t="str">
        <f aca="false">IF(AND(B3&lt;=46,C3&gt;=46),"X","")</f>
        <v/>
      </c>
      <c r="AX3" s="167" t="str">
        <f aca="false">IF(AND(B3&lt;=47,C3&gt;=47),"X","")</f>
        <v/>
      </c>
      <c r="AY3" s="167" t="str">
        <f aca="false">IF(AND(B3&lt;=48,C3&gt;=48),"X","")</f>
        <v/>
      </c>
      <c r="AZ3" s="167" t="str">
        <f aca="false">IF(AND(B3&lt;=49,C3&gt;=49),"X","")</f>
        <v/>
      </c>
      <c r="BA3" s="167" t="str">
        <f aca="false">IF(AND(B3&lt;=50,C3&gt;=50),"X","")</f>
        <v/>
      </c>
      <c r="BB3" s="167" t="str">
        <f aca="false">IF(AND(B3&lt;=51,C3&gt;=51),"X","")</f>
        <v/>
      </c>
      <c r="BC3" s="167" t="str">
        <f aca="false">IF(AND(B3&lt;=52,C3&gt;=52),"X","")</f>
        <v/>
      </c>
      <c r="BD3" s="167" t="str">
        <f aca="false">IF(AND(B3&lt;=53,C3&gt;=53),"X","")</f>
        <v/>
      </c>
      <c r="BE3" s="167" t="str">
        <f aca="false">IF(AND(B3&lt;=54,C3&gt;=54),"X","")</f>
        <v/>
      </c>
      <c r="BF3" s="167" t="str">
        <f aca="false">IF(AND(B3&lt;=55,C3&gt;=55),"X","")</f>
        <v/>
      </c>
      <c r="BG3" s="167" t="str">
        <f aca="false">IF(AND(B3&lt;=56,C3&gt;=56),"X","")</f>
        <v/>
      </c>
      <c r="BH3" s="167" t="str">
        <f aca="false">IF(AND(B3&lt;=57,C3&gt;=57),"X","")</f>
        <v/>
      </c>
      <c r="BI3" s="167" t="str">
        <f aca="false">IF(AND(B3&lt;=58,C3&gt;=58),"X","")</f>
        <v/>
      </c>
      <c r="BJ3" s="167" t="str">
        <f aca="false">IF(AND(B3&lt;=59,C3&gt;=59),"X","")</f>
        <v/>
      </c>
      <c r="BK3" s="167" t="str">
        <f aca="false">IF(AND(B3&lt;=60,C3&gt;=60),"X","")</f>
        <v/>
      </c>
      <c r="BL3" s="167" t="str">
        <f aca="false">IF(AND(B3&lt;=61,C3&gt;=61),"X","")</f>
        <v/>
      </c>
      <c r="BM3" s="167" t="str">
        <f aca="false">IF(AND(B3&lt;=62,C3&gt;=62),"X","")</f>
        <v/>
      </c>
      <c r="BN3" s="167" t="str">
        <f aca="false">IF(AND(B3&lt;=63,C3&gt;=63),"X","")</f>
        <v/>
      </c>
      <c r="BO3" s="167" t="str">
        <f aca="false">IF(AND(B3&lt;=64,C3&gt;=64),"X","")</f>
        <v/>
      </c>
      <c r="BP3" s="167" t="str">
        <f aca="false">IF(AND(B3&lt;=65,C3&gt;=65),"X","")</f>
        <v/>
      </c>
      <c r="BQ3" s="167" t="str">
        <f aca="false">IF(AND(B3&lt;=66,C3&gt;=66),"X","")</f>
        <v/>
      </c>
      <c r="BR3" s="167" t="str">
        <f aca="false">IF(AND(B3&lt;=67,C3&gt;=67),"X","")</f>
        <v/>
      </c>
      <c r="BS3" s="167" t="str">
        <f aca="false">IF(AND(B3&lt;=68,C3&gt;=68),"X","")</f>
        <v/>
      </c>
      <c r="BT3" s="167" t="str">
        <f aca="false">IF(AND(B3&lt;=69,C3&gt;=69),"X","")</f>
        <v/>
      </c>
      <c r="BU3" s="167" t="str">
        <f aca="false">IF(AND(B3&lt;=70,C3&gt;=70),"X","")</f>
        <v/>
      </c>
      <c r="BV3" s="167" t="str">
        <f aca="false">IF(AND(B3&lt;=71,C3&gt;=71),"X","")</f>
        <v/>
      </c>
      <c r="BW3" s="167" t="str">
        <f aca="false">IF(AND(B3&lt;=72,C3&gt;=72),"X","")</f>
        <v/>
      </c>
      <c r="BX3" s="167" t="str">
        <f aca="false">IF(AND(B3&lt;=73,C3&gt;=73),"X","")</f>
        <v/>
      </c>
      <c r="BY3" s="167" t="str">
        <f aca="false">IF(AND(B3&lt;=74,C3&gt;=74),"X","")</f>
        <v/>
      </c>
      <c r="BZ3" s="167" t="str">
        <f aca="false">IF(AND(B3&lt;=75,C3&gt;=75),"X","")</f>
        <v/>
      </c>
      <c r="CA3" s="167" t="str">
        <f aca="false">IF(AND(B3&lt;=76,C3&gt;=76),"X","")</f>
        <v/>
      </c>
      <c r="CB3" s="167" t="str">
        <f aca="false">IF(AND(B3&lt;=77,C3&gt;=77),"X","")</f>
        <v/>
      </c>
      <c r="CC3" s="167" t="str">
        <f aca="false">IF(AND(B3&lt;=78,C3&gt;=78),"X","")</f>
        <v/>
      </c>
      <c r="CD3" s="167" t="str">
        <f aca="false">IF(AND(B3&lt;=79,C3&gt;=79),"X","")</f>
        <v/>
      </c>
      <c r="CE3" s="167" t="str">
        <f aca="false">IF(AND(B3&lt;=80,C3&gt;=80),"X","")</f>
        <v/>
      </c>
      <c r="CF3" s="167" t="str">
        <f aca="false">IF(AND(B3&lt;=81,C3&gt;=81),"X","")</f>
        <v/>
      </c>
      <c r="CG3" s="167" t="str">
        <f aca="false">IF(AND(B3&lt;=82,C3&gt;=82),"X","")</f>
        <v/>
      </c>
      <c r="CH3" s="167" t="str">
        <f aca="false">IF(AND(B3&lt;=83,C3&gt;=83),"X","")</f>
        <v/>
      </c>
      <c r="CI3" s="167" t="str">
        <f aca="false">IF(AND(B3&lt;=84,C3&gt;=84),"X","")</f>
        <v/>
      </c>
      <c r="CJ3" s="167" t="str">
        <f aca="false">IF(AND(B3&lt;=85,C3&gt;=85),"X","")</f>
        <v/>
      </c>
      <c r="CK3" s="167" t="str">
        <f aca="false">IF(AND(B3&lt;=86,C3&gt;=86),"X","")</f>
        <v/>
      </c>
      <c r="CL3" s="167" t="str">
        <f aca="false">IF(AND(B3&lt;=87,C3&gt;=87),"X","")</f>
        <v/>
      </c>
      <c r="CM3" s="167" t="str">
        <f aca="false">IF(AND(B3&lt;=88,C3&gt;=88),"X","")</f>
        <v/>
      </c>
      <c r="CN3" s="167" t="str">
        <f aca="false">IF(AND(B3&lt;=89,C3&gt;=89),"X","")</f>
        <v/>
      </c>
      <c r="CO3" s="167" t="str">
        <f aca="false">IF(AND(B3&lt;=90,C3&gt;=90),"X","")</f>
        <v/>
      </c>
      <c r="CP3" s="167" t="str">
        <f aca="false">IF(AND(B3&lt;=91,C3&gt;=91),"X","")</f>
        <v/>
      </c>
      <c r="CQ3" s="167" t="str">
        <f aca="false">IF(AND(B3&lt;=92,C3&gt;=92),"X","")</f>
        <v/>
      </c>
      <c r="CR3" s="167" t="str">
        <f aca="false">IF(AND(B3&lt;=93,C3&gt;=93),"X","")</f>
        <v/>
      </c>
      <c r="CS3" s="167" t="str">
        <f aca="false">IF(AND(B3&lt;=94,C3&gt;=94),"X","")</f>
        <v/>
      </c>
      <c r="CT3" s="167" t="str">
        <f aca="false">IF(AND(B3&lt;=95,C3&gt;=95),"X","")</f>
        <v/>
      </c>
      <c r="CU3" s="167" t="str">
        <f aca="false">IF(AND(B3&lt;=96,C3&gt;=96),"X","")</f>
        <v/>
      </c>
      <c r="CV3" s="167" t="str">
        <f aca="false">IF(AND(B3&lt;=97,C3&gt;=97),"X","")</f>
        <v/>
      </c>
      <c r="CW3" s="167" t="str">
        <f aca="false">IF(AND(B3&lt;=98,C3&gt;=98),"X","")</f>
        <v/>
      </c>
      <c r="CX3" s="167" t="str">
        <f aca="false">IF(AND(B3&lt;=99,C3&gt;=99),"X","")</f>
        <v/>
      </c>
      <c r="CY3" s="167" t="str">
        <f aca="false">IF(AND(B3&lt;=100,C3&gt;=100),"X","")</f>
        <v/>
      </c>
      <c r="CZ3" s="167" t="str">
        <f aca="false">IF(AND(B3&lt;=101,C3&gt;=101),"X","")</f>
        <v/>
      </c>
      <c r="DA3" s="167" t="str">
        <f aca="false">IF(AND(B3&lt;=102,C3&gt;=102),"X","")</f>
        <v/>
      </c>
      <c r="DB3" s="167" t="str">
        <f aca="false">IF(AND(B3&lt;=103,C3&gt;=103),"X","")</f>
        <v/>
      </c>
      <c r="DC3" s="167" t="str">
        <f aca="false">IF(AND(B3&lt;=104,C3&gt;=104),"X","")</f>
        <v/>
      </c>
      <c r="DD3" s="167" t="str">
        <f aca="false">IF(AND(B3&lt;=105,C3&gt;=105),"X","")</f>
        <v/>
      </c>
      <c r="DE3" s="167" t="str">
        <f aca="false">IF(AND(B3&lt;=106,C3&gt;=106),"X","")</f>
        <v/>
      </c>
      <c r="DF3" s="167" t="str">
        <f aca="false">IF(AND(B3&lt;=107,C3&gt;=107),"X","")</f>
        <v/>
      </c>
      <c r="DG3" s="167" t="str">
        <f aca="false">IF(AND(B3&lt;=108,C3&gt;=108),"X","")</f>
        <v/>
      </c>
      <c r="DH3" s="167" t="str">
        <f aca="false">IF(AND(B3&lt;=109,C3&gt;=109),"X","")</f>
        <v/>
      </c>
      <c r="DI3" s="167" t="str">
        <f aca="false">IF(AND(B3&lt;=110,C3&gt;=110),"X","")</f>
        <v/>
      </c>
      <c r="DJ3" s="167" t="str">
        <f aca="false">IF(AND(B3&lt;=111,C3&gt;=111),"X","")</f>
        <v/>
      </c>
      <c r="DK3" s="167" t="str">
        <f aca="false">IF(AND(B3&lt;=112,C3&gt;=112),"X","")</f>
        <v/>
      </c>
      <c r="DL3" s="167" t="str">
        <f aca="false">IF(AND(B3&lt;=113,C3&gt;=113),"X","")</f>
        <v/>
      </c>
      <c r="DM3" s="167" t="str">
        <f aca="false">IF(AND(B3&lt;=114,C3&gt;=114),"X","")</f>
        <v/>
      </c>
      <c r="DN3" s="167" t="str">
        <f aca="false">IF(AND(B3&lt;=115,C3&gt;=115),"X","")</f>
        <v/>
      </c>
      <c r="DO3" s="167" t="str">
        <f aca="false">IF(AND(B3&lt;=116,C3&gt;=116),"X","")</f>
        <v/>
      </c>
      <c r="DP3" s="167" t="str">
        <f aca="false">IF(AND(B3&lt;=117,C3&gt;=117),"X","")</f>
        <v/>
      </c>
      <c r="DQ3" s="167" t="str">
        <f aca="false">IF(AND(B3&lt;=118,C3&gt;=118),"X","")</f>
        <v/>
      </c>
      <c r="DR3" s="167" t="str">
        <f aca="false">IF(AND(B3&lt;=119,C3&gt;=119),"X","")</f>
        <v/>
      </c>
      <c r="DS3" s="167" t="str">
        <f aca="false">IF(AND(B3&lt;=120,C3&gt;=120),"X","")</f>
        <v/>
      </c>
      <c r="DT3" s="167" t="str">
        <f aca="false">IF(AND(B3&lt;=121,C3&gt;=121),"X","")</f>
        <v/>
      </c>
      <c r="DU3" s="167" t="str">
        <f aca="false">IF(AND(B3&lt;=122,C3&gt;=122),"X","")</f>
        <v/>
      </c>
      <c r="DV3" s="167" t="str">
        <f aca="false">IF(AND(B3&lt;=123,C3&gt;=123),"X","")</f>
        <v/>
      </c>
      <c r="DW3" s="167" t="str">
        <f aca="false">IF(AND(B3&lt;=124,C3&gt;=124),"X","")</f>
        <v/>
      </c>
      <c r="DX3" s="167" t="str">
        <f aca="false">IF(AND(B3&lt;=125,C3&gt;=125),"X","")</f>
        <v/>
      </c>
      <c r="DY3" s="167" t="str">
        <f aca="false">IF(AND(B3&lt;=126,C3&gt;=126),"X","")</f>
        <v/>
      </c>
      <c r="DZ3" s="167" t="str">
        <f aca="false">IF(AND(B3&lt;=127,C3&gt;=127),"X","")</f>
        <v/>
      </c>
      <c r="EA3" s="167" t="str">
        <f aca="false">IF(AND(B3&lt;=128,C3&gt;=128),"X","")</f>
        <v/>
      </c>
      <c r="EB3" s="167" t="str">
        <f aca="false">IF(AND(B3&lt;=129,C3&gt;=129),"X","")</f>
        <v/>
      </c>
      <c r="EC3" s="167" t="str">
        <f aca="false">IF(AND(B3&lt;=130,C3&gt;=130),"X","")</f>
        <v/>
      </c>
      <c r="ED3" s="167" t="str">
        <f aca="false">IF(AND(B3&lt;=131,C3&gt;=131),"X","")</f>
        <v/>
      </c>
      <c r="EE3" s="167" t="str">
        <f aca="false">IF(AND(B3&lt;=132,C3&gt;=132),"X","")</f>
        <v/>
      </c>
      <c r="EF3" s="167" t="str">
        <f aca="false">IF(AND(B3&lt;=133,C3&gt;=133),"X","")</f>
        <v/>
      </c>
      <c r="EG3" s="167" t="str">
        <f aca="false">IF(AND(B3&lt;=134,C3&gt;=134),"X","")</f>
        <v/>
      </c>
      <c r="EH3" s="167" t="str">
        <f aca="false">IF(AND(B3&lt;=135,C3&gt;=135),"X","")</f>
        <v/>
      </c>
      <c r="EI3" s="167" t="str">
        <f aca="false">IF(AND(B3&lt;=136,C3&gt;=136),"X","")</f>
        <v/>
      </c>
      <c r="EJ3" s="167" t="str">
        <f aca="false">IF(AND(B3&lt;=137,C3&gt;=137),"X","")</f>
        <v/>
      </c>
      <c r="EK3" s="167" t="str">
        <f aca="false">IF(AND(B3&lt;=138,C3&gt;=138),"X","")</f>
        <v/>
      </c>
      <c r="EL3" s="167" t="str">
        <f aca="false">IF(AND(B3&lt;=139,C3&gt;=139),"X","")</f>
        <v/>
      </c>
      <c r="EM3" s="167" t="str">
        <f aca="false">IF(AND(B3&lt;=140,C3&gt;=140),"X","")</f>
        <v/>
      </c>
      <c r="EN3" s="167" t="str">
        <f aca="false">IF(AND(B3&lt;=141,C3&gt;=141),"X","")</f>
        <v/>
      </c>
      <c r="EO3" s="167" t="str">
        <f aca="false">IF(AND(B3&lt;=142,C3&gt;=142),"X","")</f>
        <v/>
      </c>
      <c r="EP3" s="167" t="str">
        <f aca="false">IF(AND(B3&lt;=143,C3&gt;=143),"X","")</f>
        <v/>
      </c>
      <c r="EQ3" s="167" t="str">
        <f aca="false">IF(AND(B3&lt;=144,C3&gt;=144),"X","")</f>
        <v/>
      </c>
      <c r="ER3" s="167" t="str">
        <f aca="false">IF(AND(B3&lt;=145,C3&gt;=145),"X","")</f>
        <v/>
      </c>
      <c r="ES3" s="167" t="str">
        <f aca="false">IF(AND(B3&lt;=146,C3&gt;=146),"X","")</f>
        <v/>
      </c>
      <c r="ET3" s="167" t="str">
        <f aca="false">IF(AND(B3&lt;=147,C3&gt;=147),"X","")</f>
        <v/>
      </c>
      <c r="EU3" s="167" t="str">
        <f aca="false">IF(AND(B3&lt;=148,C3&gt;=148),"X","")</f>
        <v/>
      </c>
      <c r="EV3" s="167" t="str">
        <f aca="false">IF(AND(B3&lt;=149,C3&gt;=149),"X","")</f>
        <v/>
      </c>
      <c r="EW3" s="167" t="str">
        <f aca="false">IF(AND(B3&lt;=150,C3&gt;=150),"X","")</f>
        <v/>
      </c>
      <c r="EX3" s="167" t="str">
        <f aca="false">IF(AND(B3&lt;=151,C3&gt;=151),"X","")</f>
        <v/>
      </c>
      <c r="EY3" s="167" t="str">
        <f aca="false">IF(AND(B3&lt;=152,C3&gt;=152),"X","")</f>
        <v/>
      </c>
      <c r="EZ3" s="167" t="str">
        <f aca="false">IF(AND(B3&lt;=153,C3&gt;=153),"X","")</f>
        <v/>
      </c>
      <c r="FA3" s="167" t="str">
        <f aca="false">IF(AND(B3&lt;=154,C3&gt;=154),"X","")</f>
        <v/>
      </c>
      <c r="FB3" s="167" t="str">
        <f aca="false">IF(AND(B3&lt;=155,C3&gt;=155),"X","")</f>
        <v/>
      </c>
      <c r="FC3" s="167" t="str">
        <f aca="false">IF(AND(B3&lt;=156,C3&gt;=156),"X","")</f>
        <v/>
      </c>
      <c r="FD3" s="167" t="str">
        <f aca="false">IF(AND(B3&lt;=157,C3&gt;=157),"X","")</f>
        <v/>
      </c>
      <c r="FE3" s="167" t="str">
        <f aca="false">IF(AND(B3&lt;=158,C3&gt;=158),"X","")</f>
        <v/>
      </c>
      <c r="FF3" s="167" t="str">
        <f aca="false">IF(AND(B3&lt;=159,C3&gt;=159),"X","")</f>
        <v/>
      </c>
      <c r="FG3" s="167" t="str">
        <f aca="false">IF(AND(B3&lt;=160,C3&gt;=160),"X","")</f>
        <v/>
      </c>
      <c r="FH3" s="167" t="str">
        <f aca="false">IF(AND(B3&lt;=161,C3&gt;=161),"X","")</f>
        <v/>
      </c>
      <c r="FI3" s="167" t="str">
        <f aca="false">IF(AND(B3&lt;=162,C3&gt;=162),"X","")</f>
        <v/>
      </c>
      <c r="FJ3" s="167" t="str">
        <f aca="false">IF(AND(B3&lt;=163,C3&gt;=163),"X","")</f>
        <v/>
      </c>
      <c r="FK3" s="167" t="str">
        <f aca="false">IF(AND(B3&lt;=164,C3&gt;=164),"X","")</f>
        <v/>
      </c>
      <c r="FL3" s="167" t="str">
        <f aca="false">IF(AND(B3&lt;=165,C3&gt;=165),"X","")</f>
        <v/>
      </c>
      <c r="FM3" s="167" t="str">
        <f aca="false">IF(AND(B3&lt;=166,C3&gt;=166),"X","")</f>
        <v/>
      </c>
      <c r="FN3" s="167" t="str">
        <f aca="false">IF(AND(B3&lt;=167,C3&gt;=167),"X","")</f>
        <v/>
      </c>
      <c r="FO3" s="167" t="str">
        <f aca="false">IF(AND(B3&lt;=168,C3&gt;=168),"X","")</f>
        <v/>
      </c>
      <c r="FP3" s="167" t="str">
        <f aca="false">IF(AND(B3&lt;=169,C3&gt;=169),"X","")</f>
        <v/>
      </c>
      <c r="FQ3" s="167" t="str">
        <f aca="false">IF(AND(B3&lt;=170,C3&gt;=170),"X","")</f>
        <v/>
      </c>
      <c r="FR3" s="167" t="str">
        <f aca="false">IF(AND(B3&lt;=171,C3&gt;=171),"X","")</f>
        <v/>
      </c>
      <c r="FS3" s="167" t="str">
        <f aca="false">IF(AND(B3&lt;=172,C3&gt;=172),"X","")</f>
        <v/>
      </c>
      <c r="FT3" s="167" t="str">
        <f aca="false">IF(AND(B3&lt;=173,C3&gt;=173),"X","")</f>
        <v/>
      </c>
      <c r="FU3" s="167" t="str">
        <f aca="false">IF(AND(B3&lt;=174,C3&gt;=174),"X","")</f>
        <v/>
      </c>
      <c r="FV3" s="167" t="str">
        <f aca="false">IF(AND(B3&lt;=175,C3&gt;=175),"X","")</f>
        <v/>
      </c>
      <c r="FW3" s="167" t="str">
        <f aca="false">IF(AND(B3&lt;=176,C3&gt;=176),"X","")</f>
        <v/>
      </c>
      <c r="FX3" s="167" t="str">
        <f aca="false">IF(AND(B3&lt;=177,C3&gt;=177),"X","")</f>
        <v/>
      </c>
      <c r="FY3" s="167" t="str">
        <f aca="false">IF(AND(B3&lt;=178,C3&gt;=178),"X","")</f>
        <v/>
      </c>
      <c r="FZ3" s="167" t="str">
        <f aca="false">IF(AND(B3&lt;=179,C3&gt;=179),"X","")</f>
        <v/>
      </c>
      <c r="GA3" s="167" t="str">
        <f aca="false">IF(AND(B3&lt;=180,C3&gt;=180),"X","")</f>
        <v/>
      </c>
      <c r="GB3" s="168"/>
    </row>
    <row r="4" customFormat="false" ht="15" hidden="false" customHeight="false" outlineLevel="0" collapsed="false">
      <c r="A4" s="165" t="str">
        <f aca="false">'A.HSV_práce '!A18</f>
        <v>Vodorovné konštrukcie, úpravy povrchov, podlahy, osadenie</v>
      </c>
      <c r="B4" s="166" t="n">
        <f aca="false">'A.HSV_práce '!F18</f>
        <v>0</v>
      </c>
      <c r="C4" s="166" t="n">
        <f aca="false">'A.HSV_práce '!G18</f>
        <v>0</v>
      </c>
      <c r="D4" s="167" t="str">
        <f aca="false">IF(OR(B4=1,C4=1),"X","")</f>
        <v/>
      </c>
      <c r="E4" s="167" t="str">
        <f aca="false">IF(AND($B4&lt;=2,$C4&gt;=2),"X","")</f>
        <v/>
      </c>
      <c r="F4" s="167" t="str">
        <f aca="false">IF(AND($B4&lt;=3,$C4&gt;=3),"X","")</f>
        <v/>
      </c>
      <c r="G4" s="167" t="str">
        <f aca="false">IF(AND($B4&lt;=4,$C4&gt;=4),"X","")</f>
        <v/>
      </c>
      <c r="H4" s="167" t="str">
        <f aca="false">IF(AND($B4&lt;=5,$C4&gt;=5),"X","")</f>
        <v/>
      </c>
      <c r="I4" s="167" t="str">
        <f aca="false">IF(AND($B4&lt;=6,$C4&gt;=6),"X","")</f>
        <v/>
      </c>
      <c r="J4" s="167" t="str">
        <f aca="false">IF(AND($B4&lt;=7,$C4&gt;=7),"X","")</f>
        <v/>
      </c>
      <c r="K4" s="167" t="str">
        <f aca="false">IF(AND($B4&lt;=8,$C4&gt;=8),"X","")</f>
        <v/>
      </c>
      <c r="L4" s="167" t="str">
        <f aca="false">IF(AND($B4&lt;=9,$C4&gt;=9),"X","")</f>
        <v/>
      </c>
      <c r="M4" s="167" t="str">
        <f aca="false">IF(AND($B4&lt;=10,$C4&gt;=10),"X","")</f>
        <v/>
      </c>
      <c r="N4" s="167" t="str">
        <f aca="false">IF(AND($B4&lt;=11,$C4&gt;=11),"X","")</f>
        <v/>
      </c>
      <c r="O4" s="167" t="str">
        <f aca="false">IF(AND($B4&lt;=12,$C4&gt;=12),"X","")</f>
        <v/>
      </c>
      <c r="P4" s="167" t="str">
        <f aca="false">IF(AND($B4&lt;=13,$C4&gt;=13),"X","")</f>
        <v/>
      </c>
      <c r="Q4" s="167" t="str">
        <f aca="false">IF(AND($B4&lt;=14,$C4&gt;=14),"X","")</f>
        <v/>
      </c>
      <c r="R4" s="167" t="str">
        <f aca="false">IF(AND($B4&lt;=15,$C4&gt;=15),"X","")</f>
        <v/>
      </c>
      <c r="S4" s="167" t="str">
        <f aca="false">IF(AND($B4&lt;=16,$C4&gt;=16),"X","")</f>
        <v/>
      </c>
      <c r="T4" s="167" t="str">
        <f aca="false">IF(AND($B4&lt;=17,$C4&gt;=17),"X","")</f>
        <v/>
      </c>
      <c r="U4" s="167" t="str">
        <f aca="false">IF(AND(B4&lt;=18,C4&gt;=18),"X","")</f>
        <v/>
      </c>
      <c r="V4" s="167" t="str">
        <f aca="false">IF(AND(B4&lt;=19,C4&gt;=19),"X","")</f>
        <v/>
      </c>
      <c r="W4" s="167" t="str">
        <f aca="false">IF(AND(B4&lt;=20,C4&gt;=20),"X","")</f>
        <v/>
      </c>
      <c r="X4" s="167" t="str">
        <f aca="false">IF(AND(B4&lt;=21,C4&gt;=21),"X","")</f>
        <v/>
      </c>
      <c r="Y4" s="167" t="str">
        <f aca="false">IF(AND(B4&lt;=22,C4&gt;=22),"X","")</f>
        <v/>
      </c>
      <c r="Z4" s="167" t="str">
        <f aca="false">IF(AND(B4&lt;=23,C4&gt;=23),"X","")</f>
        <v/>
      </c>
      <c r="AA4" s="167" t="str">
        <f aca="false">IF(AND(B4&lt;=24,C4&gt;=24),"X","")</f>
        <v/>
      </c>
      <c r="AB4" s="167" t="str">
        <f aca="false">IF(AND(B4&lt;=25,C4&gt;=25),"X","")</f>
        <v/>
      </c>
      <c r="AC4" s="167" t="str">
        <f aca="false">IF(AND(B4&lt;=26,C4&gt;=26),"X","")</f>
        <v/>
      </c>
      <c r="AD4" s="167" t="str">
        <f aca="false">IF(AND(B4&lt;=27,C4&gt;=27),"X","")</f>
        <v/>
      </c>
      <c r="AE4" s="167" t="str">
        <f aca="false">IF(AND(B4&lt;=28,C4&gt;=28),"X","")</f>
        <v/>
      </c>
      <c r="AF4" s="167" t="str">
        <f aca="false">IF(AND(B4&lt;=29,C4&gt;=29),"X","")</f>
        <v/>
      </c>
      <c r="AG4" s="167" t="str">
        <f aca="false">IF(AND(B4&lt;=30,C4&gt;=30),"X","")</f>
        <v/>
      </c>
      <c r="AH4" s="167" t="str">
        <f aca="false">IF(AND(B4&lt;=31,C4&gt;=31),"X","")</f>
        <v/>
      </c>
      <c r="AI4" s="167" t="str">
        <f aca="false">IF(AND(B4&lt;=32,C4&gt;=32),"X","")</f>
        <v/>
      </c>
      <c r="AJ4" s="167" t="str">
        <f aca="false">IF(AND(B4&lt;=33,C4&gt;=33),"X","")</f>
        <v/>
      </c>
      <c r="AK4" s="167" t="str">
        <f aca="false">IF(AND(B4&lt;=34,C4&gt;=34),"X","")</f>
        <v/>
      </c>
      <c r="AL4" s="167" t="str">
        <f aca="false">IF(AND(B4&lt;=35,C4&gt;=35),"X","")</f>
        <v/>
      </c>
      <c r="AM4" s="167" t="str">
        <f aca="false">IF(AND(B4&lt;=36,C4&gt;=36),"X","")</f>
        <v/>
      </c>
      <c r="AN4" s="167" t="str">
        <f aca="false">IF(AND(B4&lt;=37,C4&gt;=37),"X","")</f>
        <v/>
      </c>
      <c r="AO4" s="167" t="str">
        <f aca="false">IF(AND(B4&lt;=38,C4&gt;=38),"X","")</f>
        <v/>
      </c>
      <c r="AP4" s="167" t="str">
        <f aca="false">IF(AND(B4&lt;=39,C4&gt;=39),"X","")</f>
        <v/>
      </c>
      <c r="AQ4" s="167" t="str">
        <f aca="false">IF(AND(B4&lt;=40,C4&gt;=40),"X","")</f>
        <v/>
      </c>
      <c r="AR4" s="167" t="str">
        <f aca="false">IF(AND(B4&lt;=41,C4&gt;=41),"X","")</f>
        <v/>
      </c>
      <c r="AS4" s="167" t="str">
        <f aca="false">IF(AND(B4&lt;=42,C4&gt;=42),"X","")</f>
        <v/>
      </c>
      <c r="AT4" s="167" t="str">
        <f aca="false">IF(AND(B4&lt;=43,C4&gt;=43),"X","")</f>
        <v/>
      </c>
      <c r="AU4" s="167" t="str">
        <f aca="false">IF(AND(B4&lt;=44,C4&gt;=44),"X","")</f>
        <v/>
      </c>
      <c r="AV4" s="167" t="str">
        <f aca="false">IF(AND(B4&lt;=45,C4&gt;=45),"X","")</f>
        <v/>
      </c>
      <c r="AW4" s="167" t="str">
        <f aca="false">IF(AND(B4&lt;=46,C4&gt;=46),"X","")</f>
        <v/>
      </c>
      <c r="AX4" s="167" t="str">
        <f aca="false">IF(AND(B4&lt;=47,C4&gt;=47),"X","")</f>
        <v/>
      </c>
      <c r="AY4" s="167" t="str">
        <f aca="false">IF(AND(B4&lt;=48,C4&gt;=48),"X","")</f>
        <v/>
      </c>
      <c r="AZ4" s="167" t="str">
        <f aca="false">IF(AND(B4&lt;=49,C4&gt;=49),"X","")</f>
        <v/>
      </c>
      <c r="BA4" s="167" t="str">
        <f aca="false">IF(AND(B4&lt;=50,C4&gt;=50),"X","")</f>
        <v/>
      </c>
      <c r="BB4" s="167" t="str">
        <f aca="false">IF(AND(B4&lt;=51,C4&gt;=51),"X","")</f>
        <v/>
      </c>
      <c r="BC4" s="167" t="str">
        <f aca="false">IF(AND(B4&lt;=52,C4&gt;=52),"X","")</f>
        <v/>
      </c>
      <c r="BD4" s="167" t="str">
        <f aca="false">IF(AND(B4&lt;=53,C4&gt;=53),"X","")</f>
        <v/>
      </c>
      <c r="BE4" s="167" t="str">
        <f aca="false">IF(AND(B4&lt;=54,C4&gt;=54),"X","")</f>
        <v/>
      </c>
      <c r="BF4" s="167" t="str">
        <f aca="false">IF(AND(B4&lt;=55,C4&gt;=55),"X","")</f>
        <v/>
      </c>
      <c r="BG4" s="167" t="str">
        <f aca="false">IF(AND(B4&lt;=56,C4&gt;=56),"X","")</f>
        <v/>
      </c>
      <c r="BH4" s="167" t="str">
        <f aca="false">IF(AND(B4&lt;=57,C4&gt;=57),"X","")</f>
        <v/>
      </c>
      <c r="BI4" s="167" t="str">
        <f aca="false">IF(AND(B4&lt;=58,C4&gt;=58),"X","")</f>
        <v/>
      </c>
      <c r="BJ4" s="167" t="str">
        <f aca="false">IF(AND(B4&lt;=59,C4&gt;=59),"X","")</f>
        <v/>
      </c>
      <c r="BK4" s="167" t="str">
        <f aca="false">IF(AND(B4&lt;=60,C4&gt;=60),"X","")</f>
        <v/>
      </c>
      <c r="BL4" s="167" t="str">
        <f aca="false">IF(AND(B4&lt;=61,C4&gt;=61),"X","")</f>
        <v/>
      </c>
      <c r="BM4" s="167" t="str">
        <f aca="false">IF(AND(B4&lt;=62,C4&gt;=62),"X","")</f>
        <v/>
      </c>
      <c r="BN4" s="167" t="str">
        <f aca="false">IF(AND(B4&lt;=63,C4&gt;=63),"X","")</f>
        <v/>
      </c>
      <c r="BO4" s="167" t="str">
        <f aca="false">IF(AND(B4&lt;=64,C4&gt;=64),"X","")</f>
        <v/>
      </c>
      <c r="BP4" s="167" t="str">
        <f aca="false">IF(AND(B4&lt;=65,C4&gt;=65),"X","")</f>
        <v/>
      </c>
      <c r="BQ4" s="167" t="str">
        <f aca="false">IF(AND(B4&lt;=66,C4&gt;=66),"X","")</f>
        <v/>
      </c>
      <c r="BR4" s="167" t="str">
        <f aca="false">IF(AND(B4&lt;=67,C4&gt;=67),"X","")</f>
        <v/>
      </c>
      <c r="BS4" s="167" t="str">
        <f aca="false">IF(AND(B4&lt;=68,C4&gt;=68),"X","")</f>
        <v/>
      </c>
      <c r="BT4" s="167" t="str">
        <f aca="false">IF(AND(B4&lt;=69,C4&gt;=69),"X","")</f>
        <v/>
      </c>
      <c r="BU4" s="167" t="str">
        <f aca="false">IF(AND(B4&lt;=70,C4&gt;=70),"X","")</f>
        <v/>
      </c>
      <c r="BV4" s="167" t="str">
        <f aca="false">IF(AND(B4&lt;=71,C4&gt;=71),"X","")</f>
        <v/>
      </c>
      <c r="BW4" s="167" t="str">
        <f aca="false">IF(AND(B4&lt;=72,C4&gt;=72),"X","")</f>
        <v/>
      </c>
      <c r="BX4" s="167" t="str">
        <f aca="false">IF(AND(B4&lt;=73,C4&gt;=73),"X","")</f>
        <v/>
      </c>
      <c r="BY4" s="167" t="str">
        <f aca="false">IF(AND(B4&lt;=74,C4&gt;=74),"X","")</f>
        <v/>
      </c>
      <c r="BZ4" s="167" t="str">
        <f aca="false">IF(AND(B4&lt;=75,C4&gt;=75),"X","")</f>
        <v/>
      </c>
      <c r="CA4" s="167" t="str">
        <f aca="false">IF(AND(B4&lt;=76,C4&gt;=76),"X","")</f>
        <v/>
      </c>
      <c r="CB4" s="167" t="str">
        <f aca="false">IF(AND(B4&lt;=77,C4&gt;=77),"X","")</f>
        <v/>
      </c>
      <c r="CC4" s="167" t="str">
        <f aca="false">IF(AND(B4&lt;=78,C4&gt;=78),"X","")</f>
        <v/>
      </c>
      <c r="CD4" s="167" t="str">
        <f aca="false">IF(AND(B4&lt;=79,C4&gt;=79),"X","")</f>
        <v/>
      </c>
      <c r="CE4" s="167" t="str">
        <f aca="false">IF(AND(B4&lt;=80,C4&gt;=80),"X","")</f>
        <v/>
      </c>
      <c r="CF4" s="167" t="str">
        <f aca="false">IF(AND(B4&lt;=81,C4&gt;=81),"X","")</f>
        <v/>
      </c>
      <c r="CG4" s="167" t="str">
        <f aca="false">IF(AND(B4&lt;=82,C4&gt;=82),"X","")</f>
        <v/>
      </c>
      <c r="CH4" s="167" t="str">
        <f aca="false">IF(AND(B4&lt;=83,C4&gt;=83),"X","")</f>
        <v/>
      </c>
      <c r="CI4" s="167" t="str">
        <f aca="false">IF(AND(B4&lt;=84,C4&gt;=84),"X","")</f>
        <v/>
      </c>
      <c r="CJ4" s="167" t="str">
        <f aca="false">IF(AND(B4&lt;=85,C4&gt;=85),"X","")</f>
        <v/>
      </c>
      <c r="CK4" s="167" t="str">
        <f aca="false">IF(AND(B4&lt;=86,C4&gt;=86),"X","")</f>
        <v/>
      </c>
      <c r="CL4" s="167" t="str">
        <f aca="false">IF(AND(B4&lt;=87,C4&gt;=87),"X","")</f>
        <v/>
      </c>
      <c r="CM4" s="167" t="str">
        <f aca="false">IF(AND(B4&lt;=88,C4&gt;=88),"X","")</f>
        <v/>
      </c>
      <c r="CN4" s="167" t="str">
        <f aca="false">IF(AND(B4&lt;=89,C4&gt;=89),"X","")</f>
        <v/>
      </c>
      <c r="CO4" s="167" t="str">
        <f aca="false">IF(AND(B4&lt;=90,C4&gt;=90),"X","")</f>
        <v/>
      </c>
      <c r="CP4" s="167" t="str">
        <f aca="false">IF(AND(B4&lt;=91,C4&gt;=91),"X","")</f>
        <v/>
      </c>
      <c r="CQ4" s="167" t="str">
        <f aca="false">IF(AND(B4&lt;=92,C4&gt;=92),"X","")</f>
        <v/>
      </c>
      <c r="CR4" s="167" t="str">
        <f aca="false">IF(AND(B4&lt;=93,C4&gt;=93),"X","")</f>
        <v/>
      </c>
      <c r="CS4" s="167" t="str">
        <f aca="false">IF(AND(B4&lt;=94,C4&gt;=94),"X","")</f>
        <v/>
      </c>
      <c r="CT4" s="167" t="str">
        <f aca="false">IF(AND(B4&lt;=95,C4&gt;=95),"X","")</f>
        <v/>
      </c>
      <c r="CU4" s="167" t="str">
        <f aca="false">IF(AND(B4&lt;=96,C4&gt;=96),"X","")</f>
        <v/>
      </c>
      <c r="CV4" s="167" t="str">
        <f aca="false">IF(AND(B4&lt;=97,C4&gt;=97),"X","")</f>
        <v/>
      </c>
      <c r="CW4" s="167" t="str">
        <f aca="false">IF(AND(B4&lt;=98,C4&gt;=98),"X","")</f>
        <v/>
      </c>
      <c r="CX4" s="167" t="str">
        <f aca="false">IF(AND(B4&lt;=99,C4&gt;=99),"X","")</f>
        <v/>
      </c>
      <c r="CY4" s="167" t="str">
        <f aca="false">IF(AND(B4&lt;=100,C4&gt;=100),"X","")</f>
        <v/>
      </c>
      <c r="CZ4" s="167" t="str">
        <f aca="false">IF(AND(B4&lt;=101,C4&gt;=101),"X","")</f>
        <v/>
      </c>
      <c r="DA4" s="167" t="str">
        <f aca="false">IF(AND(B4&lt;=102,C4&gt;=102),"X","")</f>
        <v/>
      </c>
      <c r="DB4" s="167" t="str">
        <f aca="false">IF(AND(B4&lt;=103,C4&gt;=103),"X","")</f>
        <v/>
      </c>
      <c r="DC4" s="167" t="str">
        <f aca="false">IF(AND(B4&lt;=104,C4&gt;=104),"X","")</f>
        <v/>
      </c>
      <c r="DD4" s="167" t="str">
        <f aca="false">IF(AND(B4&lt;=105,C4&gt;=105),"X","")</f>
        <v/>
      </c>
      <c r="DE4" s="167" t="str">
        <f aca="false">IF(AND(B4&lt;=106,C4&gt;=106),"X","")</f>
        <v/>
      </c>
      <c r="DF4" s="167" t="str">
        <f aca="false">IF(AND(B4&lt;=107,C4&gt;=107),"X","")</f>
        <v/>
      </c>
      <c r="DG4" s="167" t="str">
        <f aca="false">IF(AND(B4&lt;=108,C4&gt;=108),"X","")</f>
        <v/>
      </c>
      <c r="DH4" s="167" t="str">
        <f aca="false">IF(AND(B4&lt;=109,C4&gt;=109),"X","")</f>
        <v/>
      </c>
      <c r="DI4" s="167" t="str">
        <f aca="false">IF(AND(B4&lt;=110,C4&gt;=110),"X","")</f>
        <v/>
      </c>
      <c r="DJ4" s="167" t="str">
        <f aca="false">IF(AND(B4&lt;=111,C4&gt;=111),"X","")</f>
        <v/>
      </c>
      <c r="DK4" s="167" t="str">
        <f aca="false">IF(AND(B4&lt;=112,C4&gt;=112),"X","")</f>
        <v/>
      </c>
      <c r="DL4" s="167" t="str">
        <f aca="false">IF(AND(B4&lt;=113,C4&gt;=113),"X","")</f>
        <v/>
      </c>
      <c r="DM4" s="167" t="str">
        <f aca="false">IF(AND(B4&lt;=114,C4&gt;=114),"X","")</f>
        <v/>
      </c>
      <c r="DN4" s="167" t="str">
        <f aca="false">IF(AND(B4&lt;=115,C4&gt;=115),"X","")</f>
        <v/>
      </c>
      <c r="DO4" s="167" t="str">
        <f aca="false">IF(AND(B4&lt;=116,C4&gt;=116),"X","")</f>
        <v/>
      </c>
      <c r="DP4" s="167" t="str">
        <f aca="false">IF(AND(B4&lt;=117,C4&gt;=117),"X","")</f>
        <v/>
      </c>
      <c r="DQ4" s="167" t="str">
        <f aca="false">IF(AND(B4&lt;=118,C4&gt;=118),"X","")</f>
        <v/>
      </c>
      <c r="DR4" s="167" t="str">
        <f aca="false">IF(AND(B4&lt;=119,C4&gt;=119),"X","")</f>
        <v/>
      </c>
      <c r="DS4" s="167" t="str">
        <f aca="false">IF(AND(B4&lt;=120,C4&gt;=120),"X","")</f>
        <v/>
      </c>
      <c r="DT4" s="167" t="str">
        <f aca="false">IF(AND(B4&lt;=121,C4&gt;=121),"X","")</f>
        <v/>
      </c>
      <c r="DU4" s="167" t="str">
        <f aca="false">IF(AND(B4&lt;=122,C4&gt;=122),"X","")</f>
        <v/>
      </c>
      <c r="DV4" s="167" t="str">
        <f aca="false">IF(AND(B4&lt;=123,C4&gt;=123),"X","")</f>
        <v/>
      </c>
      <c r="DW4" s="167" t="str">
        <f aca="false">IF(AND(B4&lt;=124,C4&gt;=124),"X","")</f>
        <v/>
      </c>
      <c r="DX4" s="167" t="str">
        <f aca="false">IF(AND(B4&lt;=125,C4&gt;=125),"X","")</f>
        <v/>
      </c>
      <c r="DY4" s="167" t="str">
        <f aca="false">IF(AND(B4&lt;=126,C4&gt;=126),"X","")</f>
        <v/>
      </c>
      <c r="DZ4" s="167" t="str">
        <f aca="false">IF(AND(B4&lt;=127,C4&gt;=127),"X","")</f>
        <v/>
      </c>
      <c r="EA4" s="167" t="str">
        <f aca="false">IF(AND(B4&lt;=128,C4&gt;=128),"X","")</f>
        <v/>
      </c>
      <c r="EB4" s="167" t="str">
        <f aca="false">IF(AND(B4&lt;=129,C4&gt;=129),"X","")</f>
        <v/>
      </c>
      <c r="EC4" s="167" t="str">
        <f aca="false">IF(AND(B4&lt;=130,C4&gt;=130),"X","")</f>
        <v/>
      </c>
      <c r="ED4" s="167" t="str">
        <f aca="false">IF(AND(B4&lt;=131,C4&gt;=131),"X","")</f>
        <v/>
      </c>
      <c r="EE4" s="167" t="str">
        <f aca="false">IF(AND(B4&lt;=132,C4&gt;=132),"X","")</f>
        <v/>
      </c>
      <c r="EF4" s="167" t="str">
        <f aca="false">IF(AND(B4&lt;=133,C4&gt;=133),"X","")</f>
        <v/>
      </c>
      <c r="EG4" s="167" t="str">
        <f aca="false">IF(AND(B4&lt;=134,C4&gt;=134),"X","")</f>
        <v/>
      </c>
      <c r="EH4" s="167" t="str">
        <f aca="false">IF(AND(B4&lt;=135,C4&gt;=135),"X","")</f>
        <v/>
      </c>
      <c r="EI4" s="167" t="str">
        <f aca="false">IF(AND(B4&lt;=136,C4&gt;=136),"X","")</f>
        <v/>
      </c>
      <c r="EJ4" s="167" t="str">
        <f aca="false">IF(AND(B4&lt;=137,C4&gt;=137),"X","")</f>
        <v/>
      </c>
      <c r="EK4" s="167" t="str">
        <f aca="false">IF(AND(B4&lt;=138,C4&gt;=138),"X","")</f>
        <v/>
      </c>
      <c r="EL4" s="167" t="str">
        <f aca="false">IF(AND(B4&lt;=139,C4&gt;=139),"X","")</f>
        <v/>
      </c>
      <c r="EM4" s="167" t="str">
        <f aca="false">IF(AND(B4&lt;=140,C4&gt;=140),"X","")</f>
        <v/>
      </c>
      <c r="EN4" s="167" t="str">
        <f aca="false">IF(AND(B4&lt;=141,C4&gt;=141),"X","")</f>
        <v/>
      </c>
      <c r="EO4" s="167" t="str">
        <f aca="false">IF(AND(B4&lt;=142,C4&gt;=142),"X","")</f>
        <v/>
      </c>
      <c r="EP4" s="167" t="str">
        <f aca="false">IF(AND(B4&lt;=143,C4&gt;=143),"X","")</f>
        <v/>
      </c>
      <c r="EQ4" s="167" t="str">
        <f aca="false">IF(AND(B4&lt;=144,C4&gt;=144),"X","")</f>
        <v/>
      </c>
      <c r="ER4" s="167" t="str">
        <f aca="false">IF(AND(B4&lt;=145,C4&gt;=145),"X","")</f>
        <v/>
      </c>
      <c r="ES4" s="167" t="str">
        <f aca="false">IF(AND(B4&lt;=146,C4&gt;=146),"X","")</f>
        <v/>
      </c>
      <c r="ET4" s="167" t="str">
        <f aca="false">IF(AND(B4&lt;=147,C4&gt;=147),"X","")</f>
        <v/>
      </c>
      <c r="EU4" s="167" t="str">
        <f aca="false">IF(AND(B4&lt;=148,C4&gt;=148),"X","")</f>
        <v/>
      </c>
      <c r="EV4" s="167" t="str">
        <f aca="false">IF(AND(B4&lt;=149,C4&gt;=149),"X","")</f>
        <v/>
      </c>
      <c r="EW4" s="167" t="str">
        <f aca="false">IF(AND(B4&lt;=150,C4&gt;=150),"X","")</f>
        <v/>
      </c>
      <c r="EX4" s="167" t="str">
        <f aca="false">IF(AND(B4&lt;=151,C4&gt;=151),"X","")</f>
        <v/>
      </c>
      <c r="EY4" s="167" t="str">
        <f aca="false">IF(AND(B4&lt;=152,C4&gt;=152),"X","")</f>
        <v/>
      </c>
      <c r="EZ4" s="167" t="str">
        <f aca="false">IF(AND(B4&lt;=153,C4&gt;=153),"X","")</f>
        <v/>
      </c>
      <c r="FA4" s="167" t="str">
        <f aca="false">IF(AND(B4&lt;=154,C4&gt;=154),"X","")</f>
        <v/>
      </c>
      <c r="FB4" s="167" t="str">
        <f aca="false">IF(AND(B4&lt;=155,C4&gt;=155),"X","")</f>
        <v/>
      </c>
      <c r="FC4" s="167" t="str">
        <f aca="false">IF(AND(B4&lt;=156,C4&gt;=156),"X","")</f>
        <v/>
      </c>
      <c r="FD4" s="167" t="str">
        <f aca="false">IF(AND(B4&lt;=157,C4&gt;=157),"X","")</f>
        <v/>
      </c>
      <c r="FE4" s="167" t="str">
        <f aca="false">IF(AND(B4&lt;=158,C4&gt;=158),"X","")</f>
        <v/>
      </c>
      <c r="FF4" s="167" t="str">
        <f aca="false">IF(AND(B4&lt;=159,C4&gt;=159),"X","")</f>
        <v/>
      </c>
      <c r="FG4" s="167" t="str">
        <f aca="false">IF(AND(B4&lt;=160,C4&gt;=160),"X","")</f>
        <v/>
      </c>
      <c r="FH4" s="167" t="str">
        <f aca="false">IF(AND(B4&lt;=161,C4&gt;=161),"X","")</f>
        <v/>
      </c>
      <c r="FI4" s="167" t="str">
        <f aca="false">IF(AND(B4&lt;=162,C4&gt;=162),"X","")</f>
        <v/>
      </c>
      <c r="FJ4" s="167" t="str">
        <f aca="false">IF(AND(B4&lt;=163,C4&gt;=163),"X","")</f>
        <v/>
      </c>
      <c r="FK4" s="167" t="str">
        <f aca="false">IF(AND(B4&lt;=164,C4&gt;=164),"X","")</f>
        <v/>
      </c>
      <c r="FL4" s="167" t="str">
        <f aca="false">IF(AND(B4&lt;=165,C4&gt;=165),"X","")</f>
        <v/>
      </c>
      <c r="FM4" s="167" t="str">
        <f aca="false">IF(AND(B4&lt;=166,C4&gt;=166),"X","")</f>
        <v/>
      </c>
      <c r="FN4" s="167" t="str">
        <f aca="false">IF(AND(B4&lt;=167,C4&gt;=167),"X","")</f>
        <v/>
      </c>
      <c r="FO4" s="167" t="str">
        <f aca="false">IF(AND(B4&lt;=168,C4&gt;=168),"X","")</f>
        <v/>
      </c>
      <c r="FP4" s="167" t="str">
        <f aca="false">IF(AND(B4&lt;=169,C4&gt;=169),"X","")</f>
        <v/>
      </c>
      <c r="FQ4" s="167" t="str">
        <f aca="false">IF(AND(B4&lt;=170,C4&gt;=170),"X","")</f>
        <v/>
      </c>
      <c r="FR4" s="167" t="str">
        <f aca="false">IF(AND(B4&lt;=171,C4&gt;=171),"X","")</f>
        <v/>
      </c>
      <c r="FS4" s="167" t="str">
        <f aca="false">IF(AND(B4&lt;=172,C4&gt;=172),"X","")</f>
        <v/>
      </c>
      <c r="FT4" s="167" t="str">
        <f aca="false">IF(AND(B4&lt;=173,C4&gt;=173),"X","")</f>
        <v/>
      </c>
      <c r="FU4" s="167" t="str">
        <f aca="false">IF(AND(B4&lt;=174,C4&gt;=174),"X","")</f>
        <v/>
      </c>
      <c r="FV4" s="167" t="str">
        <f aca="false">IF(AND(B4&lt;=175,C4&gt;=175),"X","")</f>
        <v/>
      </c>
      <c r="FW4" s="167" t="str">
        <f aca="false">IF(AND(B4&lt;=176,C4&gt;=176),"X","")</f>
        <v/>
      </c>
      <c r="FX4" s="167" t="str">
        <f aca="false">IF(AND(B4&lt;=177,C4&gt;=177),"X","")</f>
        <v/>
      </c>
      <c r="FY4" s="167" t="str">
        <f aca="false">IF(AND(B4&lt;=178,C4&gt;=178),"X","")</f>
        <v/>
      </c>
      <c r="FZ4" s="167" t="str">
        <f aca="false">IF(AND(B4&lt;=179,C4&gt;=179),"X","")</f>
        <v/>
      </c>
      <c r="GA4" s="167" t="str">
        <f aca="false">IF(AND(B4&lt;=180,C4&gt;=180),"X","")</f>
        <v/>
      </c>
      <c r="GB4" s="168"/>
    </row>
    <row r="5" customFormat="false" ht="15" hidden="false" customHeight="false" outlineLevel="0" collapsed="false">
      <c r="A5" s="165" t="str">
        <f aca="false">'A.HSV_práce '!A28:D28</f>
        <v>Ostatné konštrukcie a práce- búranie </v>
      </c>
      <c r="B5" s="166" t="n">
        <f aca="false">'A.HSV_práce '!F28</f>
        <v>0</v>
      </c>
      <c r="C5" s="166" t="n">
        <f aca="false">'A.HSV_práce '!G28</f>
        <v>0</v>
      </c>
      <c r="D5" s="167" t="str">
        <f aca="false">IF(OR(B5=1,C5=1),"X","")</f>
        <v/>
      </c>
      <c r="E5" s="167" t="str">
        <f aca="false">IF(AND($B5&lt;=2,$C5&gt;=2),"X","")</f>
        <v/>
      </c>
      <c r="F5" s="167" t="str">
        <f aca="false">IF(AND($B5&lt;=3,$C5&gt;=3),"X","")</f>
        <v/>
      </c>
      <c r="G5" s="167" t="str">
        <f aca="false">IF(AND($B5&lt;=4,$C5&gt;=4),"X","")</f>
        <v/>
      </c>
      <c r="H5" s="167" t="str">
        <f aca="false">IF(AND($B5&lt;=5,$C5&gt;=5),"X","")</f>
        <v/>
      </c>
      <c r="I5" s="167" t="str">
        <f aca="false">IF(AND($B5&lt;=6,$C5&gt;=6),"X","")</f>
        <v/>
      </c>
      <c r="J5" s="167" t="str">
        <f aca="false">IF(AND($B5&lt;=7,$C5&gt;=7),"X","")</f>
        <v/>
      </c>
      <c r="K5" s="167" t="str">
        <f aca="false">IF(AND($B5&lt;=8,$C5&gt;=8),"X","")</f>
        <v/>
      </c>
      <c r="L5" s="167" t="str">
        <f aca="false">IF(AND($B5&lt;=9,$C5&gt;=9),"X","")</f>
        <v/>
      </c>
      <c r="M5" s="167" t="str">
        <f aca="false">IF(AND($B5&lt;=10,$C5&gt;=10),"X","")</f>
        <v/>
      </c>
      <c r="N5" s="167" t="str">
        <f aca="false">IF(AND($B5&lt;=11,$C5&gt;=11),"X","")</f>
        <v/>
      </c>
      <c r="O5" s="167" t="str">
        <f aca="false">IF(AND($B5&lt;=12,$C5&gt;=12),"X","")</f>
        <v/>
      </c>
      <c r="P5" s="167" t="str">
        <f aca="false">IF(AND($B5&lt;=13,$C5&gt;=13),"X","")</f>
        <v/>
      </c>
      <c r="Q5" s="167" t="str">
        <f aca="false">IF(AND($B5&lt;=14,$C5&gt;=14),"X","")</f>
        <v/>
      </c>
      <c r="R5" s="167" t="str">
        <f aca="false">IF(AND($B5&lt;=15,$C5&gt;=15),"X","")</f>
        <v/>
      </c>
      <c r="S5" s="167" t="str">
        <f aca="false">IF(AND($B5&lt;=16,$C5&gt;=16),"X","")</f>
        <v/>
      </c>
      <c r="T5" s="167" t="str">
        <f aca="false">IF(AND($B5&lt;=17,$C5&gt;=17),"X","")</f>
        <v/>
      </c>
      <c r="U5" s="167" t="str">
        <f aca="false">IF(AND(B5&lt;=18,C5&gt;=18),"X","")</f>
        <v/>
      </c>
      <c r="V5" s="167" t="str">
        <f aca="false">IF(AND(B5&lt;=19,C5&gt;=19),"X","")</f>
        <v/>
      </c>
      <c r="W5" s="167" t="str">
        <f aca="false">IF(AND(B5&lt;=20,C5&gt;=20),"X","")</f>
        <v/>
      </c>
      <c r="X5" s="167" t="str">
        <f aca="false">IF(AND(B5&lt;=21,C5&gt;=21),"X","")</f>
        <v/>
      </c>
      <c r="Y5" s="167" t="str">
        <f aca="false">IF(AND(B5&lt;=22,C5&gt;=22),"X","")</f>
        <v/>
      </c>
      <c r="Z5" s="167" t="str">
        <f aca="false">IF(AND(B5&lt;=23,C5&gt;=23),"X","")</f>
        <v/>
      </c>
      <c r="AA5" s="167" t="str">
        <f aca="false">IF(AND(B5&lt;=24,C5&gt;=24),"X","")</f>
        <v/>
      </c>
      <c r="AB5" s="167" t="str">
        <f aca="false">IF(AND(B5&lt;=25,C5&gt;=25),"X","")</f>
        <v/>
      </c>
      <c r="AC5" s="167" t="str">
        <f aca="false">IF(AND(B5&lt;=26,C5&gt;=26),"X","")</f>
        <v/>
      </c>
      <c r="AD5" s="167" t="str">
        <f aca="false">IF(AND(B5&lt;=27,C5&gt;=27),"X","")</f>
        <v/>
      </c>
      <c r="AE5" s="167" t="str">
        <f aca="false">IF(AND(B5&lt;=28,C5&gt;=28),"X","")</f>
        <v/>
      </c>
      <c r="AF5" s="167" t="str">
        <f aca="false">IF(AND(B5&lt;=29,C5&gt;=29),"X","")</f>
        <v/>
      </c>
      <c r="AG5" s="167" t="str">
        <f aca="false">IF(AND(B5&lt;=30,C5&gt;=30),"X","")</f>
        <v/>
      </c>
      <c r="AH5" s="167" t="str">
        <f aca="false">IF(AND(B5&lt;=31,C5&gt;=31),"X","")</f>
        <v/>
      </c>
      <c r="AI5" s="167" t="str">
        <f aca="false">IF(AND(B5&lt;=32,C5&gt;=32),"X","")</f>
        <v/>
      </c>
      <c r="AJ5" s="167" t="str">
        <f aca="false">IF(AND(B5&lt;=33,C5&gt;=33),"X","")</f>
        <v/>
      </c>
      <c r="AK5" s="167" t="str">
        <f aca="false">IF(AND(B5&lt;=34,C5&gt;=34),"X","")</f>
        <v/>
      </c>
      <c r="AL5" s="167" t="str">
        <f aca="false">IF(AND(B5&lt;=35,C5&gt;=35),"X","")</f>
        <v/>
      </c>
      <c r="AM5" s="167" t="str">
        <f aca="false">IF(AND(B5&lt;=36,C5&gt;=36),"X","")</f>
        <v/>
      </c>
      <c r="AN5" s="167" t="str">
        <f aca="false">IF(AND(B5&lt;=37,C5&gt;=37),"X","")</f>
        <v/>
      </c>
      <c r="AO5" s="167" t="str">
        <f aca="false">IF(AND(B5&lt;=38,C5&gt;=38),"X","")</f>
        <v/>
      </c>
      <c r="AP5" s="167" t="str">
        <f aca="false">IF(AND(B5&lt;=39,C5&gt;=39),"X","")</f>
        <v/>
      </c>
      <c r="AQ5" s="167" t="str">
        <f aca="false">IF(AND(B5&lt;=40,C5&gt;=40),"X","")</f>
        <v/>
      </c>
      <c r="AR5" s="167" t="str">
        <f aca="false">IF(AND(B5&lt;=41,C5&gt;=41),"X","")</f>
        <v/>
      </c>
      <c r="AS5" s="167" t="str">
        <f aca="false">IF(AND(B5&lt;=42,C5&gt;=42),"X","")</f>
        <v/>
      </c>
      <c r="AT5" s="167" t="str">
        <f aca="false">IF(AND(B5&lt;=43,C5&gt;=43),"X","")</f>
        <v/>
      </c>
      <c r="AU5" s="167" t="str">
        <f aca="false">IF(AND(B5&lt;=44,C5&gt;=44),"X","")</f>
        <v/>
      </c>
      <c r="AV5" s="167" t="str">
        <f aca="false">IF(AND(B5&lt;=45,C5&gt;=45),"X","")</f>
        <v/>
      </c>
      <c r="AW5" s="167" t="str">
        <f aca="false">IF(AND(B5&lt;=46,C5&gt;=46),"X","")</f>
        <v/>
      </c>
      <c r="AX5" s="167" t="str">
        <f aca="false">IF(AND(B5&lt;=47,C5&gt;=47),"X","")</f>
        <v/>
      </c>
      <c r="AY5" s="167" t="str">
        <f aca="false">IF(AND(B5&lt;=48,C5&gt;=48),"X","")</f>
        <v/>
      </c>
      <c r="AZ5" s="167" t="str">
        <f aca="false">IF(AND(B5&lt;=49,C5&gt;=49),"X","")</f>
        <v/>
      </c>
      <c r="BA5" s="167" t="str">
        <f aca="false">IF(AND(B5&lt;=50,C5&gt;=50),"X","")</f>
        <v/>
      </c>
      <c r="BB5" s="167" t="str">
        <f aca="false">IF(AND(B5&lt;=51,C5&gt;=51),"X","")</f>
        <v/>
      </c>
      <c r="BC5" s="167" t="str">
        <f aca="false">IF(AND(B5&lt;=52,C5&gt;=52),"X","")</f>
        <v/>
      </c>
      <c r="BD5" s="167" t="str">
        <f aca="false">IF(AND(B5&lt;=53,C5&gt;=53),"X","")</f>
        <v/>
      </c>
      <c r="BE5" s="167" t="str">
        <f aca="false">IF(AND(B5&lt;=54,C5&gt;=54),"X","")</f>
        <v/>
      </c>
      <c r="BF5" s="167" t="str">
        <f aca="false">IF(AND(B5&lt;=55,C5&gt;=55),"X","")</f>
        <v/>
      </c>
      <c r="BG5" s="167" t="str">
        <f aca="false">IF(AND(B5&lt;=56,C5&gt;=56),"X","")</f>
        <v/>
      </c>
      <c r="BH5" s="167" t="str">
        <f aca="false">IF(AND(B5&lt;=57,C5&gt;=57),"X","")</f>
        <v/>
      </c>
      <c r="BI5" s="167" t="str">
        <f aca="false">IF(AND(B5&lt;=58,C5&gt;=58),"X","")</f>
        <v/>
      </c>
      <c r="BJ5" s="167" t="str">
        <f aca="false">IF(AND(B5&lt;=59,C5&gt;=59),"X","")</f>
        <v/>
      </c>
      <c r="BK5" s="167" t="str">
        <f aca="false">IF(AND(B5&lt;=60,C5&gt;=60),"X","")</f>
        <v/>
      </c>
      <c r="BL5" s="167" t="str">
        <f aca="false">IF(AND(B5&lt;=61,C5&gt;=61),"X","")</f>
        <v/>
      </c>
      <c r="BM5" s="167" t="str">
        <f aca="false">IF(AND(B5&lt;=62,C5&gt;=62),"X","")</f>
        <v/>
      </c>
      <c r="BN5" s="167" t="str">
        <f aca="false">IF(AND(B5&lt;=63,C5&gt;=63),"X","")</f>
        <v/>
      </c>
      <c r="BO5" s="167" t="str">
        <f aca="false">IF(AND(B5&lt;=64,C5&gt;=64),"X","")</f>
        <v/>
      </c>
      <c r="BP5" s="167" t="str">
        <f aca="false">IF(AND(B5&lt;=65,C5&gt;=65),"X","")</f>
        <v/>
      </c>
      <c r="BQ5" s="167" t="str">
        <f aca="false">IF(AND(B5&lt;=66,C5&gt;=66),"X","")</f>
        <v/>
      </c>
      <c r="BR5" s="167" t="str">
        <f aca="false">IF(AND(B5&lt;=67,C5&gt;=67),"X","")</f>
        <v/>
      </c>
      <c r="BS5" s="167" t="str">
        <f aca="false">IF(AND(B5&lt;=68,C5&gt;=68),"X","")</f>
        <v/>
      </c>
      <c r="BT5" s="167" t="str">
        <f aca="false">IF(AND(B5&lt;=69,C5&gt;=69),"X","")</f>
        <v/>
      </c>
      <c r="BU5" s="167" t="str">
        <f aca="false">IF(AND(B5&lt;=70,C5&gt;=70),"X","")</f>
        <v/>
      </c>
      <c r="BV5" s="167" t="str">
        <f aca="false">IF(AND(B5&lt;=71,C5&gt;=71),"X","")</f>
        <v/>
      </c>
      <c r="BW5" s="167" t="str">
        <f aca="false">IF(AND(B5&lt;=72,C5&gt;=72),"X","")</f>
        <v/>
      </c>
      <c r="BX5" s="167" t="str">
        <f aca="false">IF(AND(B5&lt;=73,C5&gt;=73),"X","")</f>
        <v/>
      </c>
      <c r="BY5" s="167" t="str">
        <f aca="false">IF(AND(B5&lt;=74,C5&gt;=74),"X","")</f>
        <v/>
      </c>
      <c r="BZ5" s="167" t="str">
        <f aca="false">IF(AND(B5&lt;=75,C5&gt;=75),"X","")</f>
        <v/>
      </c>
      <c r="CA5" s="167" t="str">
        <f aca="false">IF(AND(B5&lt;=76,C5&gt;=76),"X","")</f>
        <v/>
      </c>
      <c r="CB5" s="167" t="str">
        <f aca="false">IF(AND(B5&lt;=77,C5&gt;=77),"X","")</f>
        <v/>
      </c>
      <c r="CC5" s="167" t="str">
        <f aca="false">IF(AND(B5&lt;=78,C5&gt;=78),"X","")</f>
        <v/>
      </c>
      <c r="CD5" s="167" t="str">
        <f aca="false">IF(AND(B5&lt;=79,C5&gt;=79),"X","")</f>
        <v/>
      </c>
      <c r="CE5" s="167" t="str">
        <f aca="false">IF(AND(B5&lt;=80,C5&gt;=80),"X","")</f>
        <v/>
      </c>
      <c r="CF5" s="167" t="str">
        <f aca="false">IF(AND(B5&lt;=81,C5&gt;=81),"X","")</f>
        <v/>
      </c>
      <c r="CG5" s="167" t="str">
        <f aca="false">IF(AND(B5&lt;=82,C5&gt;=82),"X","")</f>
        <v/>
      </c>
      <c r="CH5" s="167" t="str">
        <f aca="false">IF(AND(B5&lt;=83,C5&gt;=83),"X","")</f>
        <v/>
      </c>
      <c r="CI5" s="167" t="str">
        <f aca="false">IF(AND(B5&lt;=84,C5&gt;=84),"X","")</f>
        <v/>
      </c>
      <c r="CJ5" s="167" t="str">
        <f aca="false">IF(AND(B5&lt;=85,C5&gt;=85),"X","")</f>
        <v/>
      </c>
      <c r="CK5" s="167" t="str">
        <f aca="false">IF(AND(B5&lt;=86,C5&gt;=86),"X","")</f>
        <v/>
      </c>
      <c r="CL5" s="167" t="str">
        <f aca="false">IF(AND(B5&lt;=87,C5&gt;=87),"X","")</f>
        <v/>
      </c>
      <c r="CM5" s="167" t="str">
        <f aca="false">IF(AND(B5&lt;=88,C5&gt;=88),"X","")</f>
        <v/>
      </c>
      <c r="CN5" s="167" t="str">
        <f aca="false">IF(AND(B5&lt;=89,C5&gt;=89),"X","")</f>
        <v/>
      </c>
      <c r="CO5" s="167" t="str">
        <f aca="false">IF(AND(B5&lt;=90,C5&gt;=90),"X","")</f>
        <v/>
      </c>
      <c r="CP5" s="167" t="str">
        <f aca="false">IF(AND(B5&lt;=91,C5&gt;=91),"X","")</f>
        <v/>
      </c>
      <c r="CQ5" s="167" t="str">
        <f aca="false">IF(AND(B5&lt;=92,C5&gt;=92),"X","")</f>
        <v/>
      </c>
      <c r="CR5" s="167" t="str">
        <f aca="false">IF(AND(B5&lt;=93,C5&gt;=93),"X","")</f>
        <v/>
      </c>
      <c r="CS5" s="167" t="str">
        <f aca="false">IF(AND(B5&lt;=94,C5&gt;=94),"X","")</f>
        <v/>
      </c>
      <c r="CT5" s="167" t="str">
        <f aca="false">IF(AND(B5&lt;=95,C5&gt;=95),"X","")</f>
        <v/>
      </c>
      <c r="CU5" s="167" t="str">
        <f aca="false">IF(AND(B5&lt;=96,C5&gt;=96),"X","")</f>
        <v/>
      </c>
      <c r="CV5" s="167" t="str">
        <f aca="false">IF(AND(B5&lt;=97,C5&gt;=97),"X","")</f>
        <v/>
      </c>
      <c r="CW5" s="167" t="str">
        <f aca="false">IF(AND(B5&lt;=98,C5&gt;=98),"X","")</f>
        <v/>
      </c>
      <c r="CX5" s="167" t="str">
        <f aca="false">IF(AND(B5&lt;=99,C5&gt;=99),"X","")</f>
        <v/>
      </c>
      <c r="CY5" s="167" t="str">
        <f aca="false">IF(AND(B5&lt;=100,C5&gt;=100),"X","")</f>
        <v/>
      </c>
      <c r="CZ5" s="167" t="str">
        <f aca="false">IF(AND(B5&lt;=101,C5&gt;=101),"X","")</f>
        <v/>
      </c>
      <c r="DA5" s="167" t="str">
        <f aca="false">IF(AND(B5&lt;=102,C5&gt;=102),"X","")</f>
        <v/>
      </c>
      <c r="DB5" s="167" t="str">
        <f aca="false">IF(AND(B5&lt;=103,C5&gt;=103),"X","")</f>
        <v/>
      </c>
      <c r="DC5" s="167" t="str">
        <f aca="false">IF(AND(B5&lt;=104,C5&gt;=104),"X","")</f>
        <v/>
      </c>
      <c r="DD5" s="167" t="str">
        <f aca="false">IF(AND(B5&lt;=105,C5&gt;=105),"X","")</f>
        <v/>
      </c>
      <c r="DE5" s="167" t="str">
        <f aca="false">IF(AND(B5&lt;=106,C5&gt;=106),"X","")</f>
        <v/>
      </c>
      <c r="DF5" s="167" t="str">
        <f aca="false">IF(AND(B5&lt;=107,C5&gt;=107),"X","")</f>
        <v/>
      </c>
      <c r="DG5" s="167" t="str">
        <f aca="false">IF(AND(B5&lt;=108,C5&gt;=108),"X","")</f>
        <v/>
      </c>
      <c r="DH5" s="167" t="str">
        <f aca="false">IF(AND(B5&lt;=109,C5&gt;=109),"X","")</f>
        <v/>
      </c>
      <c r="DI5" s="167" t="str">
        <f aca="false">IF(AND(B5&lt;=110,C5&gt;=110),"X","")</f>
        <v/>
      </c>
      <c r="DJ5" s="167" t="str">
        <f aca="false">IF(AND(B5&lt;=111,C5&gt;=111),"X","")</f>
        <v/>
      </c>
      <c r="DK5" s="167" t="str">
        <f aca="false">IF(AND(B5&lt;=112,C5&gt;=112),"X","")</f>
        <v/>
      </c>
      <c r="DL5" s="167" t="str">
        <f aca="false">IF(AND(B5&lt;=113,C5&gt;=113),"X","")</f>
        <v/>
      </c>
      <c r="DM5" s="167" t="str">
        <f aca="false">IF(AND(B5&lt;=114,C5&gt;=114),"X","")</f>
        <v/>
      </c>
      <c r="DN5" s="167" t="str">
        <f aca="false">IF(AND(B5&lt;=115,C5&gt;=115),"X","")</f>
        <v/>
      </c>
      <c r="DO5" s="167" t="str">
        <f aca="false">IF(AND(B5&lt;=116,C5&gt;=116),"X","")</f>
        <v/>
      </c>
      <c r="DP5" s="167" t="str">
        <f aca="false">IF(AND(B5&lt;=117,C5&gt;=117),"X","")</f>
        <v/>
      </c>
      <c r="DQ5" s="167" t="str">
        <f aca="false">IF(AND(B5&lt;=118,C5&gt;=118),"X","")</f>
        <v/>
      </c>
      <c r="DR5" s="167" t="str">
        <f aca="false">IF(AND(B5&lt;=119,C5&gt;=119),"X","")</f>
        <v/>
      </c>
      <c r="DS5" s="167" t="str">
        <f aca="false">IF(AND(B5&lt;=120,C5&gt;=120),"X","")</f>
        <v/>
      </c>
      <c r="DT5" s="167" t="str">
        <f aca="false">IF(AND(B5&lt;=121,C5&gt;=121),"X","")</f>
        <v/>
      </c>
      <c r="DU5" s="167" t="str">
        <f aca="false">IF(AND(B5&lt;=122,C5&gt;=122),"X","")</f>
        <v/>
      </c>
      <c r="DV5" s="167" t="str">
        <f aca="false">IF(AND(B5&lt;=123,C5&gt;=123),"X","")</f>
        <v/>
      </c>
      <c r="DW5" s="167" t="str">
        <f aca="false">IF(AND(B5&lt;=124,C5&gt;=124),"X","")</f>
        <v/>
      </c>
      <c r="DX5" s="167" t="str">
        <f aca="false">IF(AND(B5&lt;=125,C5&gt;=125),"X","")</f>
        <v/>
      </c>
      <c r="DY5" s="167" t="str">
        <f aca="false">IF(AND(B5&lt;=126,C5&gt;=126),"X","")</f>
        <v/>
      </c>
      <c r="DZ5" s="167" t="str">
        <f aca="false">IF(AND(B5&lt;=127,C5&gt;=127),"X","")</f>
        <v/>
      </c>
      <c r="EA5" s="167" t="str">
        <f aca="false">IF(AND(B5&lt;=128,C5&gt;=128),"X","")</f>
        <v/>
      </c>
      <c r="EB5" s="167" t="str">
        <f aca="false">IF(AND(B5&lt;=129,C5&gt;=129),"X","")</f>
        <v/>
      </c>
      <c r="EC5" s="167" t="str">
        <f aca="false">IF(AND(B5&lt;=130,C5&gt;=130),"X","")</f>
        <v/>
      </c>
      <c r="ED5" s="167" t="str">
        <f aca="false">IF(AND(B5&lt;=131,C5&gt;=131),"X","")</f>
        <v/>
      </c>
      <c r="EE5" s="167" t="str">
        <f aca="false">IF(AND(B5&lt;=132,C5&gt;=132),"X","")</f>
        <v/>
      </c>
      <c r="EF5" s="167" t="str">
        <f aca="false">IF(AND(B5&lt;=133,C5&gt;=133),"X","")</f>
        <v/>
      </c>
      <c r="EG5" s="167" t="str">
        <f aca="false">IF(AND(B5&lt;=134,C5&gt;=134),"X","")</f>
        <v/>
      </c>
      <c r="EH5" s="167" t="str">
        <f aca="false">IF(AND(B5&lt;=135,C5&gt;=135),"X","")</f>
        <v/>
      </c>
      <c r="EI5" s="167" t="str">
        <f aca="false">IF(AND(B5&lt;=136,C5&gt;=136),"X","")</f>
        <v/>
      </c>
      <c r="EJ5" s="167" t="str">
        <f aca="false">IF(AND(B5&lt;=137,C5&gt;=137),"X","")</f>
        <v/>
      </c>
      <c r="EK5" s="167" t="str">
        <f aca="false">IF(AND(B5&lt;=138,C5&gt;=138),"X","")</f>
        <v/>
      </c>
      <c r="EL5" s="167" t="str">
        <f aca="false">IF(AND(B5&lt;=139,C5&gt;=139),"X","")</f>
        <v/>
      </c>
      <c r="EM5" s="167" t="str">
        <f aca="false">IF(AND(B5&lt;=140,C5&gt;=140),"X","")</f>
        <v/>
      </c>
      <c r="EN5" s="167" t="str">
        <f aca="false">IF(AND(B5&lt;=141,C5&gt;=141),"X","")</f>
        <v/>
      </c>
      <c r="EO5" s="167" t="str">
        <f aca="false">IF(AND(B5&lt;=142,C5&gt;=142),"X","")</f>
        <v/>
      </c>
      <c r="EP5" s="167" t="str">
        <f aca="false">IF(AND(B5&lt;=143,C5&gt;=143),"X","")</f>
        <v/>
      </c>
      <c r="EQ5" s="167" t="str">
        <f aca="false">IF(AND(B5&lt;=144,C5&gt;=144),"X","")</f>
        <v/>
      </c>
      <c r="ER5" s="167" t="str">
        <f aca="false">IF(AND(B5&lt;=145,C5&gt;=145),"X","")</f>
        <v/>
      </c>
      <c r="ES5" s="167" t="str">
        <f aca="false">IF(AND(B5&lt;=146,C5&gt;=146),"X","")</f>
        <v/>
      </c>
      <c r="ET5" s="167" t="str">
        <f aca="false">IF(AND(B5&lt;=147,C5&gt;=147),"X","")</f>
        <v/>
      </c>
      <c r="EU5" s="167" t="str">
        <f aca="false">IF(AND(B5&lt;=148,C5&gt;=148),"X","")</f>
        <v/>
      </c>
      <c r="EV5" s="167" t="str">
        <f aca="false">IF(AND(B5&lt;=149,C5&gt;=149),"X","")</f>
        <v/>
      </c>
      <c r="EW5" s="167" t="str">
        <f aca="false">IF(AND(B5&lt;=150,C5&gt;=150),"X","")</f>
        <v/>
      </c>
      <c r="EX5" s="167" t="str">
        <f aca="false">IF(AND(B5&lt;=151,C5&gt;=151),"X","")</f>
        <v/>
      </c>
      <c r="EY5" s="167" t="str">
        <f aca="false">IF(AND(B5&lt;=152,C5&gt;=152),"X","")</f>
        <v/>
      </c>
      <c r="EZ5" s="167" t="str">
        <f aca="false">IF(AND(B5&lt;=153,C5&gt;=153),"X","")</f>
        <v/>
      </c>
      <c r="FA5" s="167" t="str">
        <f aca="false">IF(AND(B5&lt;=154,C5&gt;=154),"X","")</f>
        <v/>
      </c>
      <c r="FB5" s="167" t="str">
        <f aca="false">IF(AND(B5&lt;=155,C5&gt;=155),"X","")</f>
        <v/>
      </c>
      <c r="FC5" s="167" t="str">
        <f aca="false">IF(AND(B5&lt;=156,C5&gt;=156),"X","")</f>
        <v/>
      </c>
      <c r="FD5" s="167" t="str">
        <f aca="false">IF(AND(B5&lt;=157,C5&gt;=157),"X","")</f>
        <v/>
      </c>
      <c r="FE5" s="167" t="str">
        <f aca="false">IF(AND(B5&lt;=158,C5&gt;=158),"X","")</f>
        <v/>
      </c>
      <c r="FF5" s="167" t="str">
        <f aca="false">IF(AND(B5&lt;=159,C5&gt;=159),"X","")</f>
        <v/>
      </c>
      <c r="FG5" s="167" t="str">
        <f aca="false">IF(AND(B5&lt;=160,C5&gt;=160),"X","")</f>
        <v/>
      </c>
      <c r="FH5" s="167" t="str">
        <f aca="false">IF(AND(B5&lt;=161,C5&gt;=161),"X","")</f>
        <v/>
      </c>
      <c r="FI5" s="167" t="str">
        <f aca="false">IF(AND(B5&lt;=162,C5&gt;=162),"X","")</f>
        <v/>
      </c>
      <c r="FJ5" s="167" t="str">
        <f aca="false">IF(AND(B5&lt;=163,C5&gt;=163),"X","")</f>
        <v/>
      </c>
      <c r="FK5" s="167" t="str">
        <f aca="false">IF(AND(B5&lt;=164,C5&gt;=164),"X","")</f>
        <v/>
      </c>
      <c r="FL5" s="167" t="str">
        <f aca="false">IF(AND(B5&lt;=165,C5&gt;=165),"X","")</f>
        <v/>
      </c>
      <c r="FM5" s="167" t="str">
        <f aca="false">IF(AND(B5&lt;=166,C5&gt;=166),"X","")</f>
        <v/>
      </c>
      <c r="FN5" s="167" t="str">
        <f aca="false">IF(AND(B5&lt;=167,C5&gt;=167),"X","")</f>
        <v/>
      </c>
      <c r="FO5" s="167" t="str">
        <f aca="false">IF(AND(B5&lt;=168,C5&gt;=168),"X","")</f>
        <v/>
      </c>
      <c r="FP5" s="167" t="str">
        <f aca="false">IF(AND(B5&lt;=169,C5&gt;=169),"X","")</f>
        <v/>
      </c>
      <c r="FQ5" s="167" t="str">
        <f aca="false">IF(AND(B5&lt;=170,C5&gt;=170),"X","")</f>
        <v/>
      </c>
      <c r="FR5" s="167" t="str">
        <f aca="false">IF(AND(B5&lt;=171,C5&gt;=171),"X","")</f>
        <v/>
      </c>
      <c r="FS5" s="167" t="str">
        <f aca="false">IF(AND(B5&lt;=172,C5&gt;=172),"X","")</f>
        <v/>
      </c>
      <c r="FT5" s="167" t="str">
        <f aca="false">IF(AND(B5&lt;=173,C5&gt;=173),"X","")</f>
        <v/>
      </c>
      <c r="FU5" s="167" t="str">
        <f aca="false">IF(AND(B5&lt;=174,C5&gt;=174),"X","")</f>
        <v/>
      </c>
      <c r="FV5" s="167" t="str">
        <f aca="false">IF(AND(B5&lt;=175,C5&gt;=175),"X","")</f>
        <v/>
      </c>
      <c r="FW5" s="167" t="str">
        <f aca="false">IF(AND(B5&lt;=176,C5&gt;=176),"X","")</f>
        <v/>
      </c>
      <c r="FX5" s="167" t="str">
        <f aca="false">IF(AND(B5&lt;=177,C5&gt;=177),"X","")</f>
        <v/>
      </c>
      <c r="FY5" s="167" t="str">
        <f aca="false">IF(AND(B5&lt;=178,C5&gt;=178),"X","")</f>
        <v/>
      </c>
      <c r="FZ5" s="167" t="str">
        <f aca="false">IF(AND(B5&lt;=179,C5&gt;=179),"X","")</f>
        <v/>
      </c>
      <c r="GA5" s="167" t="str">
        <f aca="false">IF(AND(B5&lt;=180,C5&gt;=180),"X","")</f>
        <v/>
      </c>
      <c r="GB5" s="168"/>
    </row>
    <row r="6" s="164" customFormat="true" ht="15" hidden="false" customHeight="false" outlineLevel="0" collapsed="false">
      <c r="A6" s="160" t="str">
        <f aca="false">'B.PSV_práce'!A3</f>
        <v>PSV-práce</v>
      </c>
      <c r="B6" s="169" t="n">
        <f aca="false">MIN('B.PSV_práce'!E4,'B.PSV_práce'!E9,'B.PSV_práce'!E21,'B.PSV_práce'!E31,'B.PSV_práce'!E39)</f>
        <v>0</v>
      </c>
      <c r="C6" s="169" t="n">
        <f aca="false">MAX('B.PSV_práce'!F4,'B.PSV_práce'!F9,'B.PSV_práce'!F21,'B.PSV_práce'!F31,'B.PSV_práce'!F39)</f>
        <v>0</v>
      </c>
      <c r="D6" s="170" t="str">
        <f aca="false">IF(OR(B6=1,C6=1),"X","")</f>
        <v/>
      </c>
      <c r="E6" s="162" t="str">
        <f aca="false">IF(AND($B6&lt;=2,$C6&gt;=2),"X","")</f>
        <v/>
      </c>
      <c r="F6" s="162" t="str">
        <f aca="false">IF(AND($B6&lt;=3,$C6&gt;=3),"X","")</f>
        <v/>
      </c>
      <c r="G6" s="162" t="str">
        <f aca="false">IF(AND($B6&lt;=4,$C6&gt;=4),"X","")</f>
        <v/>
      </c>
      <c r="H6" s="162" t="str">
        <f aca="false">IF(AND($B6&lt;=5,$C6&gt;=5),"X","")</f>
        <v/>
      </c>
      <c r="I6" s="162" t="str">
        <f aca="false">IF(AND($B6&lt;=6,$C6&gt;=6),"X","")</f>
        <v/>
      </c>
      <c r="J6" s="162" t="str">
        <f aca="false">IF(AND($B6&lt;=7,$C6&gt;=7),"X","")</f>
        <v/>
      </c>
      <c r="K6" s="162" t="str">
        <f aca="false">IF(AND($B6&lt;=8,$C6&gt;=8),"X","")</f>
        <v/>
      </c>
      <c r="L6" s="162" t="str">
        <f aca="false">IF(AND($B6&lt;=9,$C6&gt;=9),"X","")</f>
        <v/>
      </c>
      <c r="M6" s="162" t="str">
        <f aca="false">IF(AND($B6&lt;=10,$C6&gt;=10),"X","")</f>
        <v/>
      </c>
      <c r="N6" s="162" t="str">
        <f aca="false">IF(AND($B6&lt;=11,$C6&gt;=11),"X","")</f>
        <v/>
      </c>
      <c r="O6" s="162" t="str">
        <f aca="false">IF(AND($B6&lt;=12,$C6&gt;=12),"X","")</f>
        <v/>
      </c>
      <c r="P6" s="162" t="str">
        <f aca="false">IF(AND($B6&lt;=13,$C6&gt;=13),"X","")</f>
        <v/>
      </c>
      <c r="Q6" s="162" t="str">
        <f aca="false">IF(AND($B6&lt;=14,$C6&gt;=14),"X","")</f>
        <v/>
      </c>
      <c r="R6" s="162" t="str">
        <f aca="false">IF(AND($B6&lt;=15,$C6&gt;=15),"X","")</f>
        <v/>
      </c>
      <c r="S6" s="162" t="str">
        <f aca="false">IF(AND($B6&lt;=16,$C6&gt;=16),"X","")</f>
        <v/>
      </c>
      <c r="T6" s="162" t="str">
        <f aca="false">IF(AND($B6&lt;=17,$C6&gt;=17),"X","")</f>
        <v/>
      </c>
      <c r="U6" s="162" t="str">
        <f aca="false">IF(AND(B6&lt;=18,C6&gt;=18),"X","")</f>
        <v/>
      </c>
      <c r="V6" s="162" t="str">
        <f aca="false">IF(AND(B6&lt;=19,C6&gt;=19),"X","")</f>
        <v/>
      </c>
      <c r="W6" s="162" t="str">
        <f aca="false">IF(AND(B6&lt;=20,C6&gt;=20),"X","")</f>
        <v/>
      </c>
      <c r="X6" s="162" t="str">
        <f aca="false">IF(AND(B6&lt;=21,C6&gt;=21),"X","")</f>
        <v/>
      </c>
      <c r="Y6" s="162" t="str">
        <f aca="false">IF(AND(B6&lt;=22,C6&gt;=22),"X","")</f>
        <v/>
      </c>
      <c r="Z6" s="162" t="str">
        <f aca="false">IF(AND(B6&lt;=23,C6&gt;=23),"X","")</f>
        <v/>
      </c>
      <c r="AA6" s="162" t="str">
        <f aca="false">IF(AND(B6&lt;=24,C6&gt;=24),"X","")</f>
        <v/>
      </c>
      <c r="AB6" s="162" t="str">
        <f aca="false">IF(AND(B6&lt;=25,C6&gt;=25),"X","")</f>
        <v/>
      </c>
      <c r="AC6" s="162" t="str">
        <f aca="false">IF(AND(B6&lt;=26,C6&gt;=26),"X","")</f>
        <v/>
      </c>
      <c r="AD6" s="162" t="str">
        <f aca="false">IF(AND(B6&lt;=27,C6&gt;=27),"X","")</f>
        <v/>
      </c>
      <c r="AE6" s="162" t="str">
        <f aca="false">IF(AND(B6&lt;=28,C6&gt;=28),"X","")</f>
        <v/>
      </c>
      <c r="AF6" s="162" t="str">
        <f aca="false">IF(AND(B6&lt;=29,C6&gt;=29),"X","")</f>
        <v/>
      </c>
      <c r="AG6" s="162" t="str">
        <f aca="false">IF(AND(B6&lt;=30,C6&gt;=30),"X","")</f>
        <v/>
      </c>
      <c r="AH6" s="162" t="str">
        <f aca="false">IF(AND(B6&lt;=31,C6&gt;=31),"X","")</f>
        <v/>
      </c>
      <c r="AI6" s="162" t="str">
        <f aca="false">IF(AND(B6&lt;=32,C6&gt;=32),"X","")</f>
        <v/>
      </c>
      <c r="AJ6" s="162" t="str">
        <f aca="false">IF(AND(B6&lt;=33,C6&gt;=33),"X","")</f>
        <v/>
      </c>
      <c r="AK6" s="162" t="str">
        <f aca="false">IF(AND(B6&lt;=34,C6&gt;=34),"X","")</f>
        <v/>
      </c>
      <c r="AL6" s="162" t="str">
        <f aca="false">IF(AND(B6&lt;=35,C6&gt;=35),"X","")</f>
        <v/>
      </c>
      <c r="AM6" s="162" t="str">
        <f aca="false">IF(AND(B6&lt;=36,C6&gt;=36),"X","")</f>
        <v/>
      </c>
      <c r="AN6" s="162" t="str">
        <f aca="false">IF(AND(B6&lt;=37,C6&gt;=37),"X","")</f>
        <v/>
      </c>
      <c r="AO6" s="162" t="str">
        <f aca="false">IF(AND(B6&lt;=38,C6&gt;=38),"X","")</f>
        <v/>
      </c>
      <c r="AP6" s="162" t="str">
        <f aca="false">IF(AND(B6&lt;=39,C6&gt;=39),"X","")</f>
        <v/>
      </c>
      <c r="AQ6" s="162" t="str">
        <f aca="false">IF(AND(B6&lt;=40,C6&gt;=40),"X","")</f>
        <v/>
      </c>
      <c r="AR6" s="162" t="str">
        <f aca="false">IF(AND(B6&lt;=41,C6&gt;=41),"X","")</f>
        <v/>
      </c>
      <c r="AS6" s="162" t="str">
        <f aca="false">IF(AND(B6&lt;=42,C6&gt;=42),"X","")</f>
        <v/>
      </c>
      <c r="AT6" s="162" t="str">
        <f aca="false">IF(AND(B6&lt;=43,C6&gt;=43),"X","")</f>
        <v/>
      </c>
      <c r="AU6" s="162" t="str">
        <f aca="false">IF(AND(B6&lt;=44,C6&gt;=44),"X","")</f>
        <v/>
      </c>
      <c r="AV6" s="162" t="str">
        <f aca="false">IF(AND(B6&lt;=45,C6&gt;=45),"X","")</f>
        <v/>
      </c>
      <c r="AW6" s="162" t="str">
        <f aca="false">IF(AND(B6&lt;=46,C6&gt;=46),"X","")</f>
        <v/>
      </c>
      <c r="AX6" s="162" t="str">
        <f aca="false">IF(AND(B6&lt;=47,C6&gt;=47),"X","")</f>
        <v/>
      </c>
      <c r="AY6" s="162" t="str">
        <f aca="false">IF(AND(B6&lt;=48,C6&gt;=48),"X","")</f>
        <v/>
      </c>
      <c r="AZ6" s="162" t="str">
        <f aca="false">IF(AND(B6&lt;=49,C6&gt;=49),"X","")</f>
        <v/>
      </c>
      <c r="BA6" s="162" t="str">
        <f aca="false">IF(AND(B6&lt;=50,C6&gt;=50),"X","")</f>
        <v/>
      </c>
      <c r="BB6" s="162" t="str">
        <f aca="false">IF(AND(B6&lt;=51,C6&gt;=51),"X","")</f>
        <v/>
      </c>
      <c r="BC6" s="162" t="str">
        <f aca="false">IF(AND(B6&lt;=52,C6&gt;=52),"X","")</f>
        <v/>
      </c>
      <c r="BD6" s="162" t="str">
        <f aca="false">IF(AND(B6&lt;=53,C6&gt;=53),"X","")</f>
        <v/>
      </c>
      <c r="BE6" s="162" t="str">
        <f aca="false">IF(AND(B6&lt;=54,C6&gt;=54),"X","")</f>
        <v/>
      </c>
      <c r="BF6" s="162" t="str">
        <f aca="false">IF(AND(B6&lt;=55,C6&gt;=55),"X","")</f>
        <v/>
      </c>
      <c r="BG6" s="162" t="str">
        <f aca="false">IF(AND(B6&lt;=56,C6&gt;=56),"X","")</f>
        <v/>
      </c>
      <c r="BH6" s="162" t="str">
        <f aca="false">IF(AND(B6&lt;=57,C6&gt;=57),"X","")</f>
        <v/>
      </c>
      <c r="BI6" s="162" t="str">
        <f aca="false">IF(AND(B6&lt;=58,C6&gt;=58),"X","")</f>
        <v/>
      </c>
      <c r="BJ6" s="162" t="str">
        <f aca="false">IF(AND(B6&lt;=59,C6&gt;=59),"X","")</f>
        <v/>
      </c>
      <c r="BK6" s="162" t="str">
        <f aca="false">IF(AND(B6&lt;=60,C6&gt;=60),"X","")</f>
        <v/>
      </c>
      <c r="BL6" s="162" t="str">
        <f aca="false">IF(AND(B6&lt;=61,C6&gt;=61),"X","")</f>
        <v/>
      </c>
      <c r="BM6" s="162" t="str">
        <f aca="false">IF(AND(B6&lt;=62,C6&gt;=62),"X","")</f>
        <v/>
      </c>
      <c r="BN6" s="162" t="str">
        <f aca="false">IF(AND(B6&lt;=63,C6&gt;=63),"X","")</f>
        <v/>
      </c>
      <c r="BO6" s="162" t="str">
        <f aca="false">IF(AND(B6&lt;=64,C6&gt;=64),"X","")</f>
        <v/>
      </c>
      <c r="BP6" s="162" t="str">
        <f aca="false">IF(AND(B6&lt;=65,C6&gt;=65),"X","")</f>
        <v/>
      </c>
      <c r="BQ6" s="162" t="str">
        <f aca="false">IF(AND(B6&lt;=66,C6&gt;=66),"X","")</f>
        <v/>
      </c>
      <c r="BR6" s="162" t="str">
        <f aca="false">IF(AND(B6&lt;=67,C6&gt;=67),"X","")</f>
        <v/>
      </c>
      <c r="BS6" s="162" t="str">
        <f aca="false">IF(AND(B6&lt;=68,C6&gt;=68),"X","")</f>
        <v/>
      </c>
      <c r="BT6" s="162" t="str">
        <f aca="false">IF(AND(B6&lt;=69,C6&gt;=69),"X","")</f>
        <v/>
      </c>
      <c r="BU6" s="162" t="str">
        <f aca="false">IF(AND(B6&lt;=70,C6&gt;=70),"X","")</f>
        <v/>
      </c>
      <c r="BV6" s="162" t="str">
        <f aca="false">IF(AND(B6&lt;=71,C6&gt;=71),"X","")</f>
        <v/>
      </c>
      <c r="BW6" s="162" t="str">
        <f aca="false">IF(AND(B6&lt;=72,C6&gt;=72),"X","")</f>
        <v/>
      </c>
      <c r="BX6" s="162" t="str">
        <f aca="false">IF(AND(B6&lt;=73,C6&gt;=73),"X","")</f>
        <v/>
      </c>
      <c r="BY6" s="162" t="str">
        <f aca="false">IF(AND(B6&lt;=74,C6&gt;=74),"X","")</f>
        <v/>
      </c>
      <c r="BZ6" s="162" t="str">
        <f aca="false">IF(AND(B6&lt;=75,C6&gt;=75),"X","")</f>
        <v/>
      </c>
      <c r="CA6" s="162" t="str">
        <f aca="false">IF(AND(B6&lt;=76,C6&gt;=76),"X","")</f>
        <v/>
      </c>
      <c r="CB6" s="162" t="str">
        <f aca="false">IF(AND(B6&lt;=77,C6&gt;=77),"X","")</f>
        <v/>
      </c>
      <c r="CC6" s="162" t="str">
        <f aca="false">IF(AND(B6&lt;=78,C6&gt;=78),"X","")</f>
        <v/>
      </c>
      <c r="CD6" s="162" t="str">
        <f aca="false">IF(AND(B6&lt;=79,C6&gt;=79),"X","")</f>
        <v/>
      </c>
      <c r="CE6" s="162" t="str">
        <f aca="false">IF(AND(B6&lt;=80,C6&gt;=80),"X","")</f>
        <v/>
      </c>
      <c r="CF6" s="162" t="str">
        <f aca="false">IF(AND(B6&lt;=81,C6&gt;=81),"X","")</f>
        <v/>
      </c>
      <c r="CG6" s="162" t="str">
        <f aca="false">IF(AND(B6&lt;=82,C6&gt;=82),"X","")</f>
        <v/>
      </c>
      <c r="CH6" s="162" t="str">
        <f aca="false">IF(AND(B6&lt;=83,C6&gt;=83),"X","")</f>
        <v/>
      </c>
      <c r="CI6" s="162" t="str">
        <f aca="false">IF(AND(B6&lt;=84,C6&gt;=84),"X","")</f>
        <v/>
      </c>
      <c r="CJ6" s="162" t="str">
        <f aca="false">IF(AND(B6&lt;=85,C6&gt;=85),"X","")</f>
        <v/>
      </c>
      <c r="CK6" s="162" t="str">
        <f aca="false">IF(AND(B6&lt;=86,C6&gt;=86),"X","")</f>
        <v/>
      </c>
      <c r="CL6" s="162" t="str">
        <f aca="false">IF(AND(B6&lt;=87,C6&gt;=87),"X","")</f>
        <v/>
      </c>
      <c r="CM6" s="162" t="str">
        <f aca="false">IF(AND(B6&lt;=88,C6&gt;=88),"X","")</f>
        <v/>
      </c>
      <c r="CN6" s="162" t="str">
        <f aca="false">IF(AND(B6&lt;=89,C6&gt;=89),"X","")</f>
        <v/>
      </c>
      <c r="CO6" s="162" t="str">
        <f aca="false">IF(AND(B6&lt;=90,C6&gt;=90),"X","")</f>
        <v/>
      </c>
      <c r="CP6" s="162" t="str">
        <f aca="false">IF(AND(B6&lt;=91,C6&gt;=91),"X","")</f>
        <v/>
      </c>
      <c r="CQ6" s="162" t="str">
        <f aca="false">IF(AND(B6&lt;=92,C6&gt;=92),"X","")</f>
        <v/>
      </c>
      <c r="CR6" s="162" t="str">
        <f aca="false">IF(AND(B6&lt;=93,C6&gt;=93),"X","")</f>
        <v/>
      </c>
      <c r="CS6" s="162" t="str">
        <f aca="false">IF(AND(B6&lt;=94,C6&gt;=94),"X","")</f>
        <v/>
      </c>
      <c r="CT6" s="162" t="str">
        <f aca="false">IF(AND(B6&lt;=95,C6&gt;=95),"X","")</f>
        <v/>
      </c>
      <c r="CU6" s="162" t="str">
        <f aca="false">IF(AND(B6&lt;=96,C6&gt;=96),"X","")</f>
        <v/>
      </c>
      <c r="CV6" s="162" t="str">
        <f aca="false">IF(AND(B6&lt;=97,C6&gt;=97),"X","")</f>
        <v/>
      </c>
      <c r="CW6" s="162" t="str">
        <f aca="false">IF(AND(B6&lt;=98,C6&gt;=98),"X","")</f>
        <v/>
      </c>
      <c r="CX6" s="162" t="str">
        <f aca="false">IF(AND(B6&lt;=99,C6&gt;=99),"X","")</f>
        <v/>
      </c>
      <c r="CY6" s="162" t="str">
        <f aca="false">IF(AND(B6&lt;=100,C6&gt;=100),"X","")</f>
        <v/>
      </c>
      <c r="CZ6" s="162" t="str">
        <f aca="false">IF(AND(B6&lt;=101,C6&gt;=101),"X","")</f>
        <v/>
      </c>
      <c r="DA6" s="162" t="str">
        <f aca="false">IF(AND(B6&lt;=102,C6&gt;=102),"X","")</f>
        <v/>
      </c>
      <c r="DB6" s="162" t="str">
        <f aca="false">IF(AND(B6&lt;=103,C6&gt;=103),"X","")</f>
        <v/>
      </c>
      <c r="DC6" s="162" t="str">
        <f aca="false">IF(AND(B6&lt;=104,C6&gt;=104),"X","")</f>
        <v/>
      </c>
      <c r="DD6" s="162" t="str">
        <f aca="false">IF(AND(B6&lt;=105,C6&gt;=105),"X","")</f>
        <v/>
      </c>
      <c r="DE6" s="162" t="str">
        <f aca="false">IF(AND(B6&lt;=106,C6&gt;=106),"X","")</f>
        <v/>
      </c>
      <c r="DF6" s="162" t="str">
        <f aca="false">IF(AND(B6&lt;=107,C6&gt;=107),"X","")</f>
        <v/>
      </c>
      <c r="DG6" s="162" t="str">
        <f aca="false">IF(AND(B6&lt;=108,C6&gt;=108),"X","")</f>
        <v/>
      </c>
      <c r="DH6" s="162" t="str">
        <f aca="false">IF(AND(B6&lt;=109,C6&gt;=109),"X","")</f>
        <v/>
      </c>
      <c r="DI6" s="162" t="str">
        <f aca="false">IF(AND(B6&lt;=110,C6&gt;=110),"X","")</f>
        <v/>
      </c>
      <c r="DJ6" s="162" t="str">
        <f aca="false">IF(AND(B6&lt;=111,C6&gt;=111),"X","")</f>
        <v/>
      </c>
      <c r="DK6" s="162" t="str">
        <f aca="false">IF(AND(B6&lt;=112,C6&gt;=112),"X","")</f>
        <v/>
      </c>
      <c r="DL6" s="162" t="str">
        <f aca="false">IF(AND(B6&lt;=113,C6&gt;=113),"X","")</f>
        <v/>
      </c>
      <c r="DM6" s="162" t="str">
        <f aca="false">IF(AND(B6&lt;=114,C6&gt;=114),"X","")</f>
        <v/>
      </c>
      <c r="DN6" s="162" t="str">
        <f aca="false">IF(AND(B6&lt;=115,C6&gt;=115),"X","")</f>
        <v/>
      </c>
      <c r="DO6" s="162" t="str">
        <f aca="false">IF(AND(B6&lt;=116,C6&gt;=116),"X","")</f>
        <v/>
      </c>
      <c r="DP6" s="162" t="str">
        <f aca="false">IF(AND(B6&lt;=117,C6&gt;=117),"X","")</f>
        <v/>
      </c>
      <c r="DQ6" s="162" t="str">
        <f aca="false">IF(AND(B6&lt;=118,C6&gt;=118),"X","")</f>
        <v/>
      </c>
      <c r="DR6" s="162" t="str">
        <f aca="false">IF(AND(B6&lt;=119,C6&gt;=119),"X","")</f>
        <v/>
      </c>
      <c r="DS6" s="162" t="str">
        <f aca="false">IF(AND(B6&lt;=120,C6&gt;=120),"X","")</f>
        <v/>
      </c>
      <c r="DT6" s="162" t="str">
        <f aca="false">IF(AND(B6&lt;=121,C6&gt;=121),"X","")</f>
        <v/>
      </c>
      <c r="DU6" s="162" t="str">
        <f aca="false">IF(AND(B6&lt;=122,C6&gt;=122),"X","")</f>
        <v/>
      </c>
      <c r="DV6" s="162" t="str">
        <f aca="false">IF(AND(B6&lt;=123,C6&gt;=123),"X","")</f>
        <v/>
      </c>
      <c r="DW6" s="162" t="str">
        <f aca="false">IF(AND(B6&lt;=124,C6&gt;=124),"X","")</f>
        <v/>
      </c>
      <c r="DX6" s="162" t="str">
        <f aca="false">IF(AND(B6&lt;=125,C6&gt;=125),"X","")</f>
        <v/>
      </c>
      <c r="DY6" s="162" t="str">
        <f aca="false">IF(AND(B6&lt;=126,C6&gt;=126),"X","")</f>
        <v/>
      </c>
      <c r="DZ6" s="162" t="str">
        <f aca="false">IF(AND(B6&lt;=127,C6&gt;=127),"X","")</f>
        <v/>
      </c>
      <c r="EA6" s="162" t="str">
        <f aca="false">IF(AND(B6&lt;=128,C6&gt;=128),"X","")</f>
        <v/>
      </c>
      <c r="EB6" s="162" t="str">
        <f aca="false">IF(AND(B6&lt;=129,C6&gt;=129),"X","")</f>
        <v/>
      </c>
      <c r="EC6" s="162" t="str">
        <f aca="false">IF(AND(B6&lt;=130,C6&gt;=130),"X","")</f>
        <v/>
      </c>
      <c r="ED6" s="162" t="str">
        <f aca="false">IF(AND(B6&lt;=131,C6&gt;=131),"X","")</f>
        <v/>
      </c>
      <c r="EE6" s="162" t="str">
        <f aca="false">IF(AND(B6&lt;=132,C6&gt;=132),"X","")</f>
        <v/>
      </c>
      <c r="EF6" s="162" t="str">
        <f aca="false">IF(AND(B6&lt;=133,C6&gt;=133),"X","")</f>
        <v/>
      </c>
      <c r="EG6" s="162" t="str">
        <f aca="false">IF(AND(B6&lt;=134,C6&gt;=134),"X","")</f>
        <v/>
      </c>
      <c r="EH6" s="162" t="str">
        <f aca="false">IF(AND(B6&lt;=135,C6&gt;=135),"X","")</f>
        <v/>
      </c>
      <c r="EI6" s="162" t="str">
        <f aca="false">IF(AND(B6&lt;=136,C6&gt;=136),"X","")</f>
        <v/>
      </c>
      <c r="EJ6" s="162" t="str">
        <f aca="false">IF(AND(B6&lt;=137,C6&gt;=137),"X","")</f>
        <v/>
      </c>
      <c r="EK6" s="162" t="str">
        <f aca="false">IF(AND(B6&lt;=138,C6&gt;=138),"X","")</f>
        <v/>
      </c>
      <c r="EL6" s="162" t="str">
        <f aca="false">IF(AND(B6&lt;=139,C6&gt;=139),"X","")</f>
        <v/>
      </c>
      <c r="EM6" s="162" t="str">
        <f aca="false">IF(AND(B6&lt;=140,C6&gt;=140),"X","")</f>
        <v/>
      </c>
      <c r="EN6" s="162" t="str">
        <f aca="false">IF(AND(B6&lt;=141,C6&gt;=141),"X","")</f>
        <v/>
      </c>
      <c r="EO6" s="162" t="str">
        <f aca="false">IF(AND(B6&lt;=142,C6&gt;=142),"X","")</f>
        <v/>
      </c>
      <c r="EP6" s="162" t="str">
        <f aca="false">IF(AND(B6&lt;=143,C6&gt;=143),"X","")</f>
        <v/>
      </c>
      <c r="EQ6" s="162" t="str">
        <f aca="false">IF(AND(B6&lt;=144,C6&gt;=144),"X","")</f>
        <v/>
      </c>
      <c r="ER6" s="162" t="str">
        <f aca="false">IF(AND(B6&lt;=145,C6&gt;=145),"X","")</f>
        <v/>
      </c>
      <c r="ES6" s="162" t="str">
        <f aca="false">IF(AND(B6&lt;=146,C6&gt;=146),"X","")</f>
        <v/>
      </c>
      <c r="ET6" s="162" t="str">
        <f aca="false">IF(AND(B6&lt;=147,C6&gt;=147),"X","")</f>
        <v/>
      </c>
      <c r="EU6" s="162" t="str">
        <f aca="false">IF(AND(B6&lt;=148,C6&gt;=148),"X","")</f>
        <v/>
      </c>
      <c r="EV6" s="162" t="str">
        <f aca="false">IF(AND(B6&lt;=149,C6&gt;=149),"X","")</f>
        <v/>
      </c>
      <c r="EW6" s="162" t="str">
        <f aca="false">IF(AND(B6&lt;=150,C6&gt;=150),"X","")</f>
        <v/>
      </c>
      <c r="EX6" s="162" t="str">
        <f aca="false">IF(AND(B6&lt;=151,C6&gt;=151),"X","")</f>
        <v/>
      </c>
      <c r="EY6" s="162" t="str">
        <f aca="false">IF(AND(B6&lt;=152,C6&gt;=152),"X","")</f>
        <v/>
      </c>
      <c r="EZ6" s="162" t="str">
        <f aca="false">IF(AND(B6&lt;=153,C6&gt;=153),"X","")</f>
        <v/>
      </c>
      <c r="FA6" s="162" t="str">
        <f aca="false">IF(AND(B6&lt;=154,C6&gt;=154),"X","")</f>
        <v/>
      </c>
      <c r="FB6" s="162" t="str">
        <f aca="false">IF(AND(B6&lt;=155,C6&gt;=155),"X","")</f>
        <v/>
      </c>
      <c r="FC6" s="162" t="str">
        <f aca="false">IF(AND(B6&lt;=156,C6&gt;=156),"X","")</f>
        <v/>
      </c>
      <c r="FD6" s="162" t="str">
        <f aca="false">IF(AND(B6&lt;=157,C6&gt;=157),"X","")</f>
        <v/>
      </c>
      <c r="FE6" s="162" t="str">
        <f aca="false">IF(AND(B6&lt;=158,C6&gt;=158),"X","")</f>
        <v/>
      </c>
      <c r="FF6" s="162" t="str">
        <f aca="false">IF(AND(B6&lt;=159,C6&gt;=159),"X","")</f>
        <v/>
      </c>
      <c r="FG6" s="162" t="str">
        <f aca="false">IF(AND(B6&lt;=160,C6&gt;=160),"X","")</f>
        <v/>
      </c>
      <c r="FH6" s="162" t="str">
        <f aca="false">IF(AND(B6&lt;=161,C6&gt;=161),"X","")</f>
        <v/>
      </c>
      <c r="FI6" s="162" t="str">
        <f aca="false">IF(AND(B6&lt;=162,C6&gt;=162),"X","")</f>
        <v/>
      </c>
      <c r="FJ6" s="162" t="str">
        <f aca="false">IF(AND(B6&lt;=163,C6&gt;=163),"X","")</f>
        <v/>
      </c>
      <c r="FK6" s="162" t="str">
        <f aca="false">IF(AND(B6&lt;=164,C6&gt;=164),"X","")</f>
        <v/>
      </c>
      <c r="FL6" s="162" t="str">
        <f aca="false">IF(AND(B6&lt;=165,C6&gt;=165),"X","")</f>
        <v/>
      </c>
      <c r="FM6" s="162" t="str">
        <f aca="false">IF(AND(B6&lt;=166,C6&gt;=166),"X","")</f>
        <v/>
      </c>
      <c r="FN6" s="162" t="str">
        <f aca="false">IF(AND(B6&lt;=167,C6&gt;=167),"X","")</f>
        <v/>
      </c>
      <c r="FO6" s="162" t="str">
        <f aca="false">IF(AND(B6&lt;=168,C6&gt;=168),"X","")</f>
        <v/>
      </c>
      <c r="FP6" s="162" t="str">
        <f aca="false">IF(AND(B6&lt;=169,C6&gt;=169),"X","")</f>
        <v/>
      </c>
      <c r="FQ6" s="162" t="str">
        <f aca="false">IF(AND(B6&lt;=170,C6&gt;=170),"X","")</f>
        <v/>
      </c>
      <c r="FR6" s="162" t="str">
        <f aca="false">IF(AND(B6&lt;=171,C6&gt;=171),"X","")</f>
        <v/>
      </c>
      <c r="FS6" s="162" t="str">
        <f aca="false">IF(AND(B6&lt;=172,C6&gt;=172),"X","")</f>
        <v/>
      </c>
      <c r="FT6" s="162" t="str">
        <f aca="false">IF(AND(B6&lt;=173,C6&gt;=173),"X","")</f>
        <v/>
      </c>
      <c r="FU6" s="162" t="str">
        <f aca="false">IF(AND(B6&lt;=174,C6&gt;=174),"X","")</f>
        <v/>
      </c>
      <c r="FV6" s="162" t="str">
        <f aca="false">IF(AND(B6&lt;=175,C6&gt;=175),"X","")</f>
        <v/>
      </c>
      <c r="FW6" s="162" t="str">
        <f aca="false">IF(AND(B6&lt;=176,C6&gt;=176),"X","")</f>
        <v/>
      </c>
      <c r="FX6" s="162" t="str">
        <f aca="false">IF(AND(B6&lt;=177,C6&gt;=177),"X","")</f>
        <v/>
      </c>
      <c r="FY6" s="162" t="str">
        <f aca="false">IF(AND(B6&lt;=178,C6&gt;=178),"X","")</f>
        <v/>
      </c>
      <c r="FZ6" s="162" t="str">
        <f aca="false">IF(AND(B6&lt;=179,C6&gt;=179),"X","")</f>
        <v/>
      </c>
      <c r="GA6" s="162" t="str">
        <f aca="false">IF(AND(B6&lt;=180,C6&gt;=180),"X","")</f>
        <v/>
      </c>
      <c r="GB6" s="163"/>
    </row>
    <row r="7" customFormat="false" ht="15" hidden="false" customHeight="false" outlineLevel="0" collapsed="false">
      <c r="A7" s="165" t="str">
        <f aca="false">'B.PSV_práce'!A4:C4</f>
        <v>Konštrukcie tesárske</v>
      </c>
      <c r="B7" s="171" t="n">
        <f aca="false">'B.PSV_práce'!E4</f>
        <v>0</v>
      </c>
      <c r="C7" s="171" t="n">
        <f aca="false">'B.PSV_práce'!F4</f>
        <v>0</v>
      </c>
      <c r="D7" s="167" t="str">
        <f aca="false">IF(OR(B7=1,C7=1),"X","")</f>
        <v/>
      </c>
      <c r="E7" s="167" t="str">
        <f aca="false">IF(AND($B7&lt;=2,$C7&gt;=2),"X","")</f>
        <v/>
      </c>
      <c r="F7" s="167" t="str">
        <f aca="false">IF(AND($B7&lt;=3,$C7&gt;=3),"X","")</f>
        <v/>
      </c>
      <c r="G7" s="167" t="str">
        <f aca="false">IF(AND($B7&lt;=4,$C7&gt;=4),"X","")</f>
        <v/>
      </c>
      <c r="H7" s="167" t="str">
        <f aca="false">IF(AND($B7&lt;=5,$C7&gt;=5),"X","")</f>
        <v/>
      </c>
      <c r="I7" s="167" t="str">
        <f aca="false">IF(AND($B7&lt;=6,$C7&gt;=6),"X","")</f>
        <v/>
      </c>
      <c r="J7" s="167" t="str">
        <f aca="false">IF(AND($B7&lt;=7,$C7&gt;=7),"X","")</f>
        <v/>
      </c>
      <c r="K7" s="167" t="str">
        <f aca="false">IF(AND($B7&lt;=8,$C7&gt;=8),"X","")</f>
        <v/>
      </c>
      <c r="L7" s="167" t="str">
        <f aca="false">IF(AND($B7&lt;=9,$C7&gt;=9),"X","")</f>
        <v/>
      </c>
      <c r="M7" s="167" t="str">
        <f aca="false">IF(AND($B7&lt;=10,$C7&gt;=10),"X","")</f>
        <v/>
      </c>
      <c r="N7" s="167" t="str">
        <f aca="false">IF(AND($B7&lt;=11,$C7&gt;=11),"X","")</f>
        <v/>
      </c>
      <c r="O7" s="167" t="str">
        <f aca="false">IF(AND($B7&lt;=12,$C7&gt;=12),"X","")</f>
        <v/>
      </c>
      <c r="P7" s="167" t="str">
        <f aca="false">IF(AND($B7&lt;=13,$C7&gt;=13),"X","")</f>
        <v/>
      </c>
      <c r="Q7" s="167" t="str">
        <f aca="false">IF(AND($B7&lt;=14,$C7&gt;=14),"X","")</f>
        <v/>
      </c>
      <c r="R7" s="167" t="str">
        <f aca="false">IF(AND($B7&lt;=15,$C7&gt;=15),"X","")</f>
        <v/>
      </c>
      <c r="S7" s="167" t="str">
        <f aca="false">IF(AND($B7&lt;=16,$C7&gt;=16),"X","")</f>
        <v/>
      </c>
      <c r="T7" s="167" t="str">
        <f aca="false">IF(AND($B7&lt;=17,$C7&gt;=17),"X","")</f>
        <v/>
      </c>
      <c r="U7" s="167" t="str">
        <f aca="false">IF(AND(B7&lt;=18,C7&gt;=18),"X","")</f>
        <v/>
      </c>
      <c r="V7" s="167" t="str">
        <f aca="false">IF(AND(B7&lt;=19,C7&gt;=19),"X","")</f>
        <v/>
      </c>
      <c r="W7" s="167" t="str">
        <f aca="false">IF(AND(B7&lt;=20,C7&gt;=20),"X","")</f>
        <v/>
      </c>
      <c r="X7" s="167" t="str">
        <f aca="false">IF(AND(B7&lt;=21,C7&gt;=21),"X","")</f>
        <v/>
      </c>
      <c r="Y7" s="167" t="str">
        <f aca="false">IF(AND(B7&lt;=22,C7&gt;=22),"X","")</f>
        <v/>
      </c>
      <c r="Z7" s="167" t="str">
        <f aca="false">IF(AND(B7&lt;=23,C7&gt;=23),"X","")</f>
        <v/>
      </c>
      <c r="AA7" s="167" t="str">
        <f aca="false">IF(AND(B7&lt;=24,C7&gt;=24),"X","")</f>
        <v/>
      </c>
      <c r="AB7" s="167" t="str">
        <f aca="false">IF(AND(B7&lt;=25,C7&gt;=25),"X","")</f>
        <v/>
      </c>
      <c r="AC7" s="167" t="str">
        <f aca="false">IF(AND(B7&lt;=26,C7&gt;=26),"X","")</f>
        <v/>
      </c>
      <c r="AD7" s="167" t="str">
        <f aca="false">IF(AND(B7&lt;=27,C7&gt;=27),"X","")</f>
        <v/>
      </c>
      <c r="AE7" s="167" t="str">
        <f aca="false">IF(AND(B7&lt;=28,C7&gt;=28),"X","")</f>
        <v/>
      </c>
      <c r="AF7" s="167" t="str">
        <f aca="false">IF(AND(B7&lt;=29,C7&gt;=29),"X","")</f>
        <v/>
      </c>
      <c r="AG7" s="167" t="str">
        <f aca="false">IF(AND(B7&lt;=30,C7&gt;=30),"X","")</f>
        <v/>
      </c>
      <c r="AH7" s="167" t="str">
        <f aca="false">IF(AND(B7&lt;=31,C7&gt;=31),"X","")</f>
        <v/>
      </c>
      <c r="AI7" s="167" t="str">
        <f aca="false">IF(AND(B7&lt;=32,C7&gt;=32),"X","")</f>
        <v/>
      </c>
      <c r="AJ7" s="167" t="str">
        <f aca="false">IF(AND(B7&lt;=33,C7&gt;=33),"X","")</f>
        <v/>
      </c>
      <c r="AK7" s="167" t="str">
        <f aca="false">IF(AND(B7&lt;=34,C7&gt;=34),"X","")</f>
        <v/>
      </c>
      <c r="AL7" s="167" t="str">
        <f aca="false">IF(AND(B7&lt;=35,C7&gt;=35),"X","")</f>
        <v/>
      </c>
      <c r="AM7" s="167" t="str">
        <f aca="false">IF(AND(B7&lt;=36,C7&gt;=36),"X","")</f>
        <v/>
      </c>
      <c r="AN7" s="167" t="str">
        <f aca="false">IF(AND(B7&lt;=37,C7&gt;=37),"X","")</f>
        <v/>
      </c>
      <c r="AO7" s="167" t="str">
        <f aca="false">IF(AND(B7&lt;=38,C7&gt;=38),"X","")</f>
        <v/>
      </c>
      <c r="AP7" s="167" t="str">
        <f aca="false">IF(AND(B7&lt;=39,C7&gt;=39),"X","")</f>
        <v/>
      </c>
      <c r="AQ7" s="167" t="str">
        <f aca="false">IF(AND(B7&lt;=40,C7&gt;=40),"X","")</f>
        <v/>
      </c>
      <c r="AR7" s="167" t="str">
        <f aca="false">IF(AND(B7&lt;=41,C7&gt;=41),"X","")</f>
        <v/>
      </c>
      <c r="AS7" s="167" t="str">
        <f aca="false">IF(AND(B7&lt;=42,C7&gt;=42),"X","")</f>
        <v/>
      </c>
      <c r="AT7" s="167" t="str">
        <f aca="false">IF(AND(B7&lt;=43,C7&gt;=43),"X","")</f>
        <v/>
      </c>
      <c r="AU7" s="167" t="str">
        <f aca="false">IF(AND(B7&lt;=44,C7&gt;=44),"X","")</f>
        <v/>
      </c>
      <c r="AV7" s="167" t="str">
        <f aca="false">IF(AND(B7&lt;=45,C7&gt;=45),"X","")</f>
        <v/>
      </c>
      <c r="AW7" s="167" t="str">
        <f aca="false">IF(AND(B7&lt;=46,C7&gt;=46),"X","")</f>
        <v/>
      </c>
      <c r="AX7" s="167" t="str">
        <f aca="false">IF(AND(B7&lt;=47,C7&gt;=47),"X","")</f>
        <v/>
      </c>
      <c r="AY7" s="167" t="str">
        <f aca="false">IF(AND(B7&lt;=48,C7&gt;=48),"X","")</f>
        <v/>
      </c>
      <c r="AZ7" s="167" t="str">
        <f aca="false">IF(AND(B7&lt;=49,C7&gt;=49),"X","")</f>
        <v/>
      </c>
      <c r="BA7" s="167" t="str">
        <f aca="false">IF(AND(B7&lt;=50,C7&gt;=50),"X","")</f>
        <v/>
      </c>
      <c r="BB7" s="167" t="str">
        <f aca="false">IF(AND(B7&lt;=51,C7&gt;=51),"X","")</f>
        <v/>
      </c>
      <c r="BC7" s="167" t="str">
        <f aca="false">IF(AND(B7&lt;=52,C7&gt;=52),"X","")</f>
        <v/>
      </c>
      <c r="BD7" s="167" t="str">
        <f aca="false">IF(AND(B7&lt;=53,C7&gt;=53),"X","")</f>
        <v/>
      </c>
      <c r="BE7" s="167" t="str">
        <f aca="false">IF(AND(B7&lt;=54,C7&gt;=54),"X","")</f>
        <v/>
      </c>
      <c r="BF7" s="167" t="str">
        <f aca="false">IF(AND(B7&lt;=55,C7&gt;=55),"X","")</f>
        <v/>
      </c>
      <c r="BG7" s="167" t="str">
        <f aca="false">IF(AND(B7&lt;=56,C7&gt;=56),"X","")</f>
        <v/>
      </c>
      <c r="BH7" s="167" t="str">
        <f aca="false">IF(AND(B7&lt;=57,C7&gt;=57),"X","")</f>
        <v/>
      </c>
      <c r="BI7" s="167" t="str">
        <f aca="false">IF(AND(B7&lt;=58,C7&gt;=58),"X","")</f>
        <v/>
      </c>
      <c r="BJ7" s="167" t="str">
        <f aca="false">IF(AND(B7&lt;=59,C7&gt;=59),"X","")</f>
        <v/>
      </c>
      <c r="BK7" s="167" t="str">
        <f aca="false">IF(AND(B7&lt;=60,C7&gt;=60),"X","")</f>
        <v/>
      </c>
      <c r="BL7" s="167" t="str">
        <f aca="false">IF(AND(B7&lt;=61,C7&gt;=61),"X","")</f>
        <v/>
      </c>
      <c r="BM7" s="167" t="str">
        <f aca="false">IF(AND(B7&lt;=62,C7&gt;=62),"X","")</f>
        <v/>
      </c>
      <c r="BN7" s="167" t="str">
        <f aca="false">IF(AND(B7&lt;=63,C7&gt;=63),"X","")</f>
        <v/>
      </c>
      <c r="BO7" s="167" t="str">
        <f aca="false">IF(AND(B7&lt;=64,C7&gt;=64),"X","")</f>
        <v/>
      </c>
      <c r="BP7" s="167" t="str">
        <f aca="false">IF(AND(B7&lt;=65,C7&gt;=65),"X","")</f>
        <v/>
      </c>
      <c r="BQ7" s="167" t="str">
        <f aca="false">IF(AND(B7&lt;=66,C7&gt;=66),"X","")</f>
        <v/>
      </c>
      <c r="BR7" s="167" t="str">
        <f aca="false">IF(AND(B7&lt;=67,C7&gt;=67),"X","")</f>
        <v/>
      </c>
      <c r="BS7" s="167" t="str">
        <f aca="false">IF(AND(B7&lt;=68,C7&gt;=68),"X","")</f>
        <v/>
      </c>
      <c r="BT7" s="167" t="str">
        <f aca="false">IF(AND(B7&lt;=69,C7&gt;=69),"X","")</f>
        <v/>
      </c>
      <c r="BU7" s="167" t="str">
        <f aca="false">IF(AND(B7&lt;=70,C7&gt;=70),"X","")</f>
        <v/>
      </c>
      <c r="BV7" s="167" t="str">
        <f aca="false">IF(AND(B7&lt;=71,C7&gt;=71),"X","")</f>
        <v/>
      </c>
      <c r="BW7" s="167" t="str">
        <f aca="false">IF(AND(B7&lt;=72,C7&gt;=72),"X","")</f>
        <v/>
      </c>
      <c r="BX7" s="167" t="str">
        <f aca="false">IF(AND(B7&lt;=73,C7&gt;=73),"X","")</f>
        <v/>
      </c>
      <c r="BY7" s="167" t="str">
        <f aca="false">IF(AND(B7&lt;=74,C7&gt;=74),"X","")</f>
        <v/>
      </c>
      <c r="BZ7" s="167" t="str">
        <f aca="false">IF(AND(B7&lt;=75,C7&gt;=75),"X","")</f>
        <v/>
      </c>
      <c r="CA7" s="167" t="str">
        <f aca="false">IF(AND(B7&lt;=76,C7&gt;=76),"X","")</f>
        <v/>
      </c>
      <c r="CB7" s="167" t="str">
        <f aca="false">IF(AND(B7&lt;=77,C7&gt;=77),"X","")</f>
        <v/>
      </c>
      <c r="CC7" s="167" t="str">
        <f aca="false">IF(AND(B7&lt;=78,C7&gt;=78),"X","")</f>
        <v/>
      </c>
      <c r="CD7" s="167" t="str">
        <f aca="false">IF(AND(B7&lt;=79,C7&gt;=79),"X","")</f>
        <v/>
      </c>
      <c r="CE7" s="167" t="str">
        <f aca="false">IF(AND(B7&lt;=80,C7&gt;=80),"X","")</f>
        <v/>
      </c>
      <c r="CF7" s="167" t="str">
        <f aca="false">IF(AND(B7&lt;=81,C7&gt;=81),"X","")</f>
        <v/>
      </c>
      <c r="CG7" s="167" t="str">
        <f aca="false">IF(AND(B7&lt;=82,C7&gt;=82),"X","")</f>
        <v/>
      </c>
      <c r="CH7" s="167" t="str">
        <f aca="false">IF(AND(B7&lt;=83,C7&gt;=83),"X","")</f>
        <v/>
      </c>
      <c r="CI7" s="167" t="str">
        <f aca="false">IF(AND(B7&lt;=84,C7&gt;=84),"X","")</f>
        <v/>
      </c>
      <c r="CJ7" s="167" t="str">
        <f aca="false">IF(AND(B7&lt;=85,C7&gt;=85),"X","")</f>
        <v/>
      </c>
      <c r="CK7" s="167" t="str">
        <f aca="false">IF(AND(B7&lt;=86,C7&gt;=86),"X","")</f>
        <v/>
      </c>
      <c r="CL7" s="167" t="str">
        <f aca="false">IF(AND(B7&lt;=87,C7&gt;=87),"X","")</f>
        <v/>
      </c>
      <c r="CM7" s="167" t="str">
        <f aca="false">IF(AND(B7&lt;=88,C7&gt;=88),"X","")</f>
        <v/>
      </c>
      <c r="CN7" s="167" t="str">
        <f aca="false">IF(AND(B7&lt;=89,C7&gt;=89),"X","")</f>
        <v/>
      </c>
      <c r="CO7" s="167" t="str">
        <f aca="false">IF(AND(B7&lt;=90,C7&gt;=90),"X","")</f>
        <v/>
      </c>
      <c r="CP7" s="167" t="str">
        <f aca="false">IF(AND(B7&lt;=91,C7&gt;=91),"X","")</f>
        <v/>
      </c>
      <c r="CQ7" s="167" t="str">
        <f aca="false">IF(AND(B7&lt;=92,C7&gt;=92),"X","")</f>
        <v/>
      </c>
      <c r="CR7" s="167" t="str">
        <f aca="false">IF(AND(B7&lt;=93,C7&gt;=93),"X","")</f>
        <v/>
      </c>
      <c r="CS7" s="167" t="str">
        <f aca="false">IF(AND(B7&lt;=94,C7&gt;=94),"X","")</f>
        <v/>
      </c>
      <c r="CT7" s="167" t="str">
        <f aca="false">IF(AND(B7&lt;=95,C7&gt;=95),"X","")</f>
        <v/>
      </c>
      <c r="CU7" s="167" t="str">
        <f aca="false">IF(AND(B7&lt;=96,C7&gt;=96),"X","")</f>
        <v/>
      </c>
      <c r="CV7" s="167" t="str">
        <f aca="false">IF(AND(B7&lt;=97,C7&gt;=97),"X","")</f>
        <v/>
      </c>
      <c r="CW7" s="167" t="str">
        <f aca="false">IF(AND(B7&lt;=98,C7&gt;=98),"X","")</f>
        <v/>
      </c>
      <c r="CX7" s="167" t="str">
        <f aca="false">IF(AND(B7&lt;=99,C7&gt;=99),"X","")</f>
        <v/>
      </c>
      <c r="CY7" s="167" t="str">
        <f aca="false">IF(AND(B7&lt;=100,C7&gt;=100),"X","")</f>
        <v/>
      </c>
      <c r="CZ7" s="167" t="str">
        <f aca="false">IF(AND(B7&lt;=101,C7&gt;=101),"X","")</f>
        <v/>
      </c>
      <c r="DA7" s="167" t="str">
        <f aca="false">IF(AND(B7&lt;=102,C7&gt;=102),"X","")</f>
        <v/>
      </c>
      <c r="DB7" s="167" t="str">
        <f aca="false">IF(AND(B7&lt;=103,C7&gt;=103),"X","")</f>
        <v/>
      </c>
      <c r="DC7" s="167" t="str">
        <f aca="false">IF(AND(B7&lt;=104,C7&gt;=104),"X","")</f>
        <v/>
      </c>
      <c r="DD7" s="167" t="str">
        <f aca="false">IF(AND(B7&lt;=105,C7&gt;=105),"X","")</f>
        <v/>
      </c>
      <c r="DE7" s="167" t="str">
        <f aca="false">IF(AND(B7&lt;=106,C7&gt;=106),"X","")</f>
        <v/>
      </c>
      <c r="DF7" s="167" t="str">
        <f aca="false">IF(AND(B7&lt;=107,C7&gt;=107),"X","")</f>
        <v/>
      </c>
      <c r="DG7" s="167" t="str">
        <f aca="false">IF(AND(B7&lt;=108,C7&gt;=108),"X","")</f>
        <v/>
      </c>
      <c r="DH7" s="167" t="str">
        <f aca="false">IF(AND(B7&lt;=109,C7&gt;=109),"X","")</f>
        <v/>
      </c>
      <c r="DI7" s="167" t="str">
        <f aca="false">IF(AND(B7&lt;=110,C7&gt;=110),"X","")</f>
        <v/>
      </c>
      <c r="DJ7" s="167" t="str">
        <f aca="false">IF(AND(B7&lt;=111,C7&gt;=111),"X","")</f>
        <v/>
      </c>
      <c r="DK7" s="167" t="str">
        <f aca="false">IF(AND(B7&lt;=112,C7&gt;=112),"X","")</f>
        <v/>
      </c>
      <c r="DL7" s="167" t="str">
        <f aca="false">IF(AND(B7&lt;=113,C7&gt;=113),"X","")</f>
        <v/>
      </c>
      <c r="DM7" s="167" t="str">
        <f aca="false">IF(AND(B7&lt;=114,C7&gt;=114),"X","")</f>
        <v/>
      </c>
      <c r="DN7" s="167" t="str">
        <f aca="false">IF(AND(B7&lt;=115,C7&gt;=115),"X","")</f>
        <v/>
      </c>
      <c r="DO7" s="167" t="str">
        <f aca="false">IF(AND(B7&lt;=116,C7&gt;=116),"X","")</f>
        <v/>
      </c>
      <c r="DP7" s="167" t="str">
        <f aca="false">IF(AND(B7&lt;=117,C7&gt;=117),"X","")</f>
        <v/>
      </c>
      <c r="DQ7" s="167" t="str">
        <f aca="false">IF(AND(B7&lt;=118,C7&gt;=118),"X","")</f>
        <v/>
      </c>
      <c r="DR7" s="167" t="str">
        <f aca="false">IF(AND(B7&lt;=119,C7&gt;=119),"X","")</f>
        <v/>
      </c>
      <c r="DS7" s="167" t="str">
        <f aca="false">IF(AND(B7&lt;=120,C7&gt;=120),"X","")</f>
        <v/>
      </c>
      <c r="DT7" s="167" t="str">
        <f aca="false">IF(AND(B7&lt;=121,C7&gt;=121),"X","")</f>
        <v/>
      </c>
      <c r="DU7" s="167" t="str">
        <f aca="false">IF(AND(B7&lt;=122,C7&gt;=122),"X","")</f>
        <v/>
      </c>
      <c r="DV7" s="167" t="str">
        <f aca="false">IF(AND(B7&lt;=123,C7&gt;=123),"X","")</f>
        <v/>
      </c>
      <c r="DW7" s="167" t="str">
        <f aca="false">IF(AND(B7&lt;=124,C7&gt;=124),"X","")</f>
        <v/>
      </c>
      <c r="DX7" s="167" t="str">
        <f aca="false">IF(AND(B7&lt;=125,C7&gt;=125),"X","")</f>
        <v/>
      </c>
      <c r="DY7" s="167" t="str">
        <f aca="false">IF(AND(B7&lt;=126,C7&gt;=126),"X","")</f>
        <v/>
      </c>
      <c r="DZ7" s="167" t="str">
        <f aca="false">IF(AND(B7&lt;=127,C7&gt;=127),"X","")</f>
        <v/>
      </c>
      <c r="EA7" s="167" t="str">
        <f aca="false">IF(AND(B7&lt;=128,C7&gt;=128),"X","")</f>
        <v/>
      </c>
      <c r="EB7" s="167" t="str">
        <f aca="false">IF(AND(B7&lt;=129,C7&gt;=129),"X","")</f>
        <v/>
      </c>
      <c r="EC7" s="167" t="str">
        <f aca="false">IF(AND(B7&lt;=130,C7&gt;=130),"X","")</f>
        <v/>
      </c>
      <c r="ED7" s="167" t="str">
        <f aca="false">IF(AND(B7&lt;=131,C7&gt;=131),"X","")</f>
        <v/>
      </c>
      <c r="EE7" s="167" t="str">
        <f aca="false">IF(AND(B7&lt;=132,C7&gt;=132),"X","")</f>
        <v/>
      </c>
      <c r="EF7" s="167" t="str">
        <f aca="false">IF(AND(B7&lt;=133,C7&gt;=133),"X","")</f>
        <v/>
      </c>
      <c r="EG7" s="167" t="str">
        <f aca="false">IF(AND(B7&lt;=134,C7&gt;=134),"X","")</f>
        <v/>
      </c>
      <c r="EH7" s="167" t="str">
        <f aca="false">IF(AND(B7&lt;=135,C7&gt;=135),"X","")</f>
        <v/>
      </c>
      <c r="EI7" s="167" t="str">
        <f aca="false">IF(AND(B7&lt;=136,C7&gt;=136),"X","")</f>
        <v/>
      </c>
      <c r="EJ7" s="167" t="str">
        <f aca="false">IF(AND(B7&lt;=137,C7&gt;=137),"X","")</f>
        <v/>
      </c>
      <c r="EK7" s="167" t="str">
        <f aca="false">IF(AND(B7&lt;=138,C7&gt;=138),"X","")</f>
        <v/>
      </c>
      <c r="EL7" s="167" t="str">
        <f aca="false">IF(AND(B7&lt;=139,C7&gt;=139),"X","")</f>
        <v/>
      </c>
      <c r="EM7" s="167" t="str">
        <f aca="false">IF(AND(B7&lt;=140,C7&gt;=140),"X","")</f>
        <v/>
      </c>
      <c r="EN7" s="167" t="str">
        <f aca="false">IF(AND(B7&lt;=141,C7&gt;=141),"X","")</f>
        <v/>
      </c>
      <c r="EO7" s="167" t="str">
        <f aca="false">IF(AND(B7&lt;=142,C7&gt;=142),"X","")</f>
        <v/>
      </c>
      <c r="EP7" s="167" t="str">
        <f aca="false">IF(AND(B7&lt;=143,C7&gt;=143),"X","")</f>
        <v/>
      </c>
      <c r="EQ7" s="167" t="str">
        <f aca="false">IF(AND(B7&lt;=144,C7&gt;=144),"X","")</f>
        <v/>
      </c>
      <c r="ER7" s="167" t="str">
        <f aca="false">IF(AND(B7&lt;=145,C7&gt;=145),"X","")</f>
        <v/>
      </c>
      <c r="ES7" s="167" t="str">
        <f aca="false">IF(AND(B7&lt;=146,C7&gt;=146),"X","")</f>
        <v/>
      </c>
      <c r="ET7" s="167" t="str">
        <f aca="false">IF(AND(B7&lt;=147,C7&gt;=147),"X","")</f>
        <v/>
      </c>
      <c r="EU7" s="167" t="str">
        <f aca="false">IF(AND(B7&lt;=148,C7&gt;=148),"X","")</f>
        <v/>
      </c>
      <c r="EV7" s="167" t="str">
        <f aca="false">IF(AND(B7&lt;=149,C7&gt;=149),"X","")</f>
        <v/>
      </c>
      <c r="EW7" s="167" t="str">
        <f aca="false">IF(AND(B7&lt;=150,C7&gt;=150),"X","")</f>
        <v/>
      </c>
      <c r="EX7" s="167" t="str">
        <f aca="false">IF(AND(B7&lt;=151,C7&gt;=151),"X","")</f>
        <v/>
      </c>
      <c r="EY7" s="167" t="str">
        <f aca="false">IF(AND(B7&lt;=152,C7&gt;=152),"X","")</f>
        <v/>
      </c>
      <c r="EZ7" s="167" t="str">
        <f aca="false">IF(AND(B7&lt;=153,C7&gt;=153),"X","")</f>
        <v/>
      </c>
      <c r="FA7" s="167" t="str">
        <f aca="false">IF(AND(B7&lt;=154,C7&gt;=154),"X","")</f>
        <v/>
      </c>
      <c r="FB7" s="167" t="str">
        <f aca="false">IF(AND(B7&lt;=155,C7&gt;=155),"X","")</f>
        <v/>
      </c>
      <c r="FC7" s="167" t="str">
        <f aca="false">IF(AND(B7&lt;=156,C7&gt;=156),"X","")</f>
        <v/>
      </c>
      <c r="FD7" s="167" t="str">
        <f aca="false">IF(AND(B7&lt;=157,C7&gt;=157),"X","")</f>
        <v/>
      </c>
      <c r="FE7" s="167" t="str">
        <f aca="false">IF(AND(B7&lt;=158,C7&gt;=158),"X","")</f>
        <v/>
      </c>
      <c r="FF7" s="167" t="str">
        <f aca="false">IF(AND(B7&lt;=159,C7&gt;=159),"X","")</f>
        <v/>
      </c>
      <c r="FG7" s="167" t="str">
        <f aca="false">IF(AND(B7&lt;=160,C7&gt;=160),"X","")</f>
        <v/>
      </c>
      <c r="FH7" s="167" t="str">
        <f aca="false">IF(AND(B7&lt;=161,C7&gt;=161),"X","")</f>
        <v/>
      </c>
      <c r="FI7" s="167" t="str">
        <f aca="false">IF(AND(B7&lt;=162,C7&gt;=162),"X","")</f>
        <v/>
      </c>
      <c r="FJ7" s="167" t="str">
        <f aca="false">IF(AND(B7&lt;=163,C7&gt;=163),"X","")</f>
        <v/>
      </c>
      <c r="FK7" s="167" t="str">
        <f aca="false">IF(AND(B7&lt;=164,C7&gt;=164),"X","")</f>
        <v/>
      </c>
      <c r="FL7" s="167" t="str">
        <f aca="false">IF(AND(B7&lt;=165,C7&gt;=165),"X","")</f>
        <v/>
      </c>
      <c r="FM7" s="167" t="str">
        <f aca="false">IF(AND(B7&lt;=166,C7&gt;=166),"X","")</f>
        <v/>
      </c>
      <c r="FN7" s="167" t="str">
        <f aca="false">IF(AND(B7&lt;=167,C7&gt;=167),"X","")</f>
        <v/>
      </c>
      <c r="FO7" s="167" t="str">
        <f aca="false">IF(AND(B7&lt;=168,C7&gt;=168),"X","")</f>
        <v/>
      </c>
      <c r="FP7" s="167" t="str">
        <f aca="false">IF(AND(B7&lt;=169,C7&gt;=169),"X","")</f>
        <v/>
      </c>
      <c r="FQ7" s="167" t="str">
        <f aca="false">IF(AND(B7&lt;=170,C7&gt;=170),"X","")</f>
        <v/>
      </c>
      <c r="FR7" s="167" t="str">
        <f aca="false">IF(AND(B7&lt;=171,C7&gt;=171),"X","")</f>
        <v/>
      </c>
      <c r="FS7" s="167" t="str">
        <f aca="false">IF(AND(B7&lt;=172,C7&gt;=172),"X","")</f>
        <v/>
      </c>
      <c r="FT7" s="167" t="str">
        <f aca="false">IF(AND(B7&lt;=173,C7&gt;=173),"X","")</f>
        <v/>
      </c>
      <c r="FU7" s="167" t="str">
        <f aca="false">IF(AND(B7&lt;=174,C7&gt;=174),"X","")</f>
        <v/>
      </c>
      <c r="FV7" s="167" t="str">
        <f aca="false">IF(AND(B7&lt;=175,C7&gt;=175),"X","")</f>
        <v/>
      </c>
      <c r="FW7" s="167" t="str">
        <f aca="false">IF(AND(B7&lt;=176,C7&gt;=176),"X","")</f>
        <v/>
      </c>
      <c r="FX7" s="167" t="str">
        <f aca="false">IF(AND(B7&lt;=177,C7&gt;=177),"X","")</f>
        <v/>
      </c>
      <c r="FY7" s="167" t="str">
        <f aca="false">IF(AND(B7&lt;=178,C7&gt;=178),"X","")</f>
        <v/>
      </c>
      <c r="FZ7" s="167" t="str">
        <f aca="false">IF(AND(B7&lt;=179,C7&gt;=179),"X","")</f>
        <v/>
      </c>
      <c r="GA7" s="167" t="str">
        <f aca="false">IF(AND(B7&lt;=180,C7&gt;=180),"X","")</f>
        <v/>
      </c>
      <c r="GB7" s="168"/>
    </row>
    <row r="8" customFormat="false" ht="15" hidden="false" customHeight="false" outlineLevel="0" collapsed="false">
      <c r="A8" s="165" t="str">
        <f aca="false">'B.PSV_práce'!A9</f>
        <v>Konštrukcie klampiarske</v>
      </c>
      <c r="B8" s="171" t="n">
        <f aca="false">'B.PSV_práce'!E9</f>
        <v>0</v>
      </c>
      <c r="C8" s="171" t="n">
        <f aca="false">'B.PSV_práce'!F9</f>
        <v>0</v>
      </c>
      <c r="D8" s="167" t="str">
        <f aca="false">IF(OR(B8=1,C8=1),"X","")</f>
        <v/>
      </c>
      <c r="E8" s="167" t="str">
        <f aca="false">IF(AND($B8&lt;=2,$C8&gt;=2),"X","")</f>
        <v/>
      </c>
      <c r="F8" s="167" t="str">
        <f aca="false">IF(AND($B8&lt;=3,$C8&gt;=3),"X","")</f>
        <v/>
      </c>
      <c r="G8" s="167" t="str">
        <f aca="false">IF(AND($B8&lt;=4,$C8&gt;=4),"X","")</f>
        <v/>
      </c>
      <c r="H8" s="167" t="str">
        <f aca="false">IF(AND($B8&lt;=5,$C8&gt;=5),"X","")</f>
        <v/>
      </c>
      <c r="I8" s="167" t="str">
        <f aca="false">IF(AND($B8&lt;=6,$C8&gt;=6),"X","")</f>
        <v/>
      </c>
      <c r="J8" s="167" t="str">
        <f aca="false">IF(AND($B8&lt;=7,$C8&gt;=7),"X","")</f>
        <v/>
      </c>
      <c r="K8" s="167" t="str">
        <f aca="false">IF(AND($B8&lt;=8,$C8&gt;=8),"X","")</f>
        <v/>
      </c>
      <c r="L8" s="167" t="str">
        <f aca="false">IF(AND($B8&lt;=9,$C8&gt;=9),"X","")</f>
        <v/>
      </c>
      <c r="M8" s="167" t="str">
        <f aca="false">IF(AND($B8&lt;=10,$C8&gt;=10),"X","")</f>
        <v/>
      </c>
      <c r="N8" s="167" t="str">
        <f aca="false">IF(AND($B8&lt;=11,$C8&gt;=11),"X","")</f>
        <v/>
      </c>
      <c r="O8" s="167" t="str">
        <f aca="false">IF(AND($B8&lt;=12,$C8&gt;=12),"X","")</f>
        <v/>
      </c>
      <c r="P8" s="167" t="str">
        <f aca="false">IF(AND($B8&lt;=13,$C8&gt;=13),"X","")</f>
        <v/>
      </c>
      <c r="Q8" s="167" t="str">
        <f aca="false">IF(AND($B8&lt;=14,$C8&gt;=14),"X","")</f>
        <v/>
      </c>
      <c r="R8" s="167" t="str">
        <f aca="false">IF(AND($B8&lt;=15,$C8&gt;=15),"X","")</f>
        <v/>
      </c>
      <c r="S8" s="167" t="str">
        <f aca="false">IF(AND($B8&lt;=16,$C8&gt;=16),"X","")</f>
        <v/>
      </c>
      <c r="T8" s="167" t="str">
        <f aca="false">IF(AND($B8&lt;=17,$C8&gt;=17),"X","")</f>
        <v/>
      </c>
      <c r="U8" s="167" t="str">
        <f aca="false">IF(AND(B8&lt;=18,C8&gt;=18),"X","")</f>
        <v/>
      </c>
      <c r="V8" s="167" t="str">
        <f aca="false">IF(AND(B8&lt;=19,C8&gt;=19),"X","")</f>
        <v/>
      </c>
      <c r="W8" s="167" t="str">
        <f aca="false">IF(AND(B8&lt;=20,C8&gt;=20),"X","")</f>
        <v/>
      </c>
      <c r="X8" s="167" t="str">
        <f aca="false">IF(AND(B8&lt;=21,C8&gt;=21),"X","")</f>
        <v/>
      </c>
      <c r="Y8" s="167" t="str">
        <f aca="false">IF(AND(B8&lt;=22,C8&gt;=22),"X","")</f>
        <v/>
      </c>
      <c r="Z8" s="167" t="str">
        <f aca="false">IF(AND(B8&lt;=23,C8&gt;=23),"X","")</f>
        <v/>
      </c>
      <c r="AA8" s="167" t="str">
        <f aca="false">IF(AND(B8&lt;=24,C8&gt;=24),"X","")</f>
        <v/>
      </c>
      <c r="AB8" s="167" t="str">
        <f aca="false">IF(AND(B8&lt;=25,C8&gt;=25),"X","")</f>
        <v/>
      </c>
      <c r="AC8" s="167" t="str">
        <f aca="false">IF(AND(B8&lt;=26,C8&gt;=26),"X","")</f>
        <v/>
      </c>
      <c r="AD8" s="167" t="str">
        <f aca="false">IF(AND(B8&lt;=27,C8&gt;=27),"X","")</f>
        <v/>
      </c>
      <c r="AE8" s="167" t="str">
        <f aca="false">IF(AND(B8&lt;=28,C8&gt;=28),"X","")</f>
        <v/>
      </c>
      <c r="AF8" s="167" t="str">
        <f aca="false">IF(AND(B8&lt;=29,C8&gt;=29),"X","")</f>
        <v/>
      </c>
      <c r="AG8" s="167" t="str">
        <f aca="false">IF(AND(B8&lt;=30,C8&gt;=30),"X","")</f>
        <v/>
      </c>
      <c r="AH8" s="167" t="str">
        <f aca="false">IF(AND(B8&lt;=31,C8&gt;=31),"X","")</f>
        <v/>
      </c>
      <c r="AI8" s="167" t="str">
        <f aca="false">IF(AND(B8&lt;=32,C8&gt;=32),"X","")</f>
        <v/>
      </c>
      <c r="AJ8" s="167" t="str">
        <f aca="false">IF(AND(B8&lt;=33,C8&gt;=33),"X","")</f>
        <v/>
      </c>
      <c r="AK8" s="167" t="str">
        <f aca="false">IF(AND(B8&lt;=34,C8&gt;=34),"X","")</f>
        <v/>
      </c>
      <c r="AL8" s="167" t="str">
        <f aca="false">IF(AND(B8&lt;=35,C8&gt;=35),"X","")</f>
        <v/>
      </c>
      <c r="AM8" s="167" t="str">
        <f aca="false">IF(AND(B8&lt;=36,C8&gt;=36),"X","")</f>
        <v/>
      </c>
      <c r="AN8" s="167" t="str">
        <f aca="false">IF(AND(B8&lt;=37,C8&gt;=37),"X","")</f>
        <v/>
      </c>
      <c r="AO8" s="167" t="str">
        <f aca="false">IF(AND(B8&lt;=38,C8&gt;=38),"X","")</f>
        <v/>
      </c>
      <c r="AP8" s="167" t="str">
        <f aca="false">IF(AND(B8&lt;=39,C8&gt;=39),"X","")</f>
        <v/>
      </c>
      <c r="AQ8" s="167" t="str">
        <f aca="false">IF(AND(B8&lt;=40,C8&gt;=40),"X","")</f>
        <v/>
      </c>
      <c r="AR8" s="167" t="str">
        <f aca="false">IF(AND(B8&lt;=41,C8&gt;=41),"X","")</f>
        <v/>
      </c>
      <c r="AS8" s="167" t="str">
        <f aca="false">IF(AND(B8&lt;=42,C8&gt;=42),"X","")</f>
        <v/>
      </c>
      <c r="AT8" s="167" t="str">
        <f aca="false">IF(AND(B8&lt;=43,C8&gt;=43),"X","")</f>
        <v/>
      </c>
      <c r="AU8" s="167" t="str">
        <f aca="false">IF(AND(B8&lt;=44,C8&gt;=44),"X","")</f>
        <v/>
      </c>
      <c r="AV8" s="167" t="str">
        <f aca="false">IF(AND(B8&lt;=45,C8&gt;=45),"X","")</f>
        <v/>
      </c>
      <c r="AW8" s="167" t="str">
        <f aca="false">IF(AND(B8&lt;=46,C8&gt;=46),"X","")</f>
        <v/>
      </c>
      <c r="AX8" s="167" t="str">
        <f aca="false">IF(AND(B8&lt;=47,C8&gt;=47),"X","")</f>
        <v/>
      </c>
      <c r="AY8" s="167" t="str">
        <f aca="false">IF(AND(B8&lt;=48,C8&gt;=48),"X","")</f>
        <v/>
      </c>
      <c r="AZ8" s="167" t="str">
        <f aca="false">IF(AND(B8&lt;=49,C8&gt;=49),"X","")</f>
        <v/>
      </c>
      <c r="BA8" s="167" t="str">
        <f aca="false">IF(AND(B8&lt;=50,C8&gt;=50),"X","")</f>
        <v/>
      </c>
      <c r="BB8" s="167" t="str">
        <f aca="false">IF(AND(B8&lt;=51,C8&gt;=51),"X","")</f>
        <v/>
      </c>
      <c r="BC8" s="167" t="str">
        <f aca="false">IF(AND(B8&lt;=52,C8&gt;=52),"X","")</f>
        <v/>
      </c>
      <c r="BD8" s="167" t="str">
        <f aca="false">IF(AND(B8&lt;=53,C8&gt;=53),"X","")</f>
        <v/>
      </c>
      <c r="BE8" s="167" t="str">
        <f aca="false">IF(AND(B8&lt;=54,C8&gt;=54),"X","")</f>
        <v/>
      </c>
      <c r="BF8" s="167" t="str">
        <f aca="false">IF(AND(B8&lt;=55,C8&gt;=55),"X","")</f>
        <v/>
      </c>
      <c r="BG8" s="167" t="str">
        <f aca="false">IF(AND(B8&lt;=56,C8&gt;=56),"X","")</f>
        <v/>
      </c>
      <c r="BH8" s="167" t="str">
        <f aca="false">IF(AND(B8&lt;=57,C8&gt;=57),"X","")</f>
        <v/>
      </c>
      <c r="BI8" s="167" t="str">
        <f aca="false">IF(AND(B8&lt;=58,C8&gt;=58),"X","")</f>
        <v/>
      </c>
      <c r="BJ8" s="167" t="str">
        <f aca="false">IF(AND(B8&lt;=59,C8&gt;=59),"X","")</f>
        <v/>
      </c>
      <c r="BK8" s="167" t="str">
        <f aca="false">IF(AND(B8&lt;=60,C8&gt;=60),"X","")</f>
        <v/>
      </c>
      <c r="BL8" s="167" t="str">
        <f aca="false">IF(AND(B8&lt;=61,C8&gt;=61),"X","")</f>
        <v/>
      </c>
      <c r="BM8" s="167" t="str">
        <f aca="false">IF(AND(B8&lt;=62,C8&gt;=62),"X","")</f>
        <v/>
      </c>
      <c r="BN8" s="167" t="str">
        <f aca="false">IF(AND(B8&lt;=63,C8&gt;=63),"X","")</f>
        <v/>
      </c>
      <c r="BO8" s="167" t="str">
        <f aca="false">IF(AND(B8&lt;=64,C8&gt;=64),"X","")</f>
        <v/>
      </c>
      <c r="BP8" s="167" t="str">
        <f aca="false">IF(AND(B8&lt;=65,C8&gt;=65),"X","")</f>
        <v/>
      </c>
      <c r="BQ8" s="167" t="str">
        <f aca="false">IF(AND(B8&lt;=66,C8&gt;=66),"X","")</f>
        <v/>
      </c>
      <c r="BR8" s="167" t="str">
        <f aca="false">IF(AND(B8&lt;=67,C8&gt;=67),"X","")</f>
        <v/>
      </c>
      <c r="BS8" s="167" t="str">
        <f aca="false">IF(AND(B8&lt;=68,C8&gt;=68),"X","")</f>
        <v/>
      </c>
      <c r="BT8" s="167" t="str">
        <f aca="false">IF(AND(B8&lt;=69,C8&gt;=69),"X","")</f>
        <v/>
      </c>
      <c r="BU8" s="167" t="str">
        <f aca="false">IF(AND(B8&lt;=70,C8&gt;=70),"X","")</f>
        <v/>
      </c>
      <c r="BV8" s="167" t="str">
        <f aca="false">IF(AND(B8&lt;=71,C8&gt;=71),"X","")</f>
        <v/>
      </c>
      <c r="BW8" s="167" t="str">
        <f aca="false">IF(AND(B8&lt;=72,C8&gt;=72),"X","")</f>
        <v/>
      </c>
      <c r="BX8" s="167" t="str">
        <f aca="false">IF(AND(B8&lt;=73,C8&gt;=73),"X","")</f>
        <v/>
      </c>
      <c r="BY8" s="167" t="str">
        <f aca="false">IF(AND(B8&lt;=74,C8&gt;=74),"X","")</f>
        <v/>
      </c>
      <c r="BZ8" s="167" t="str">
        <f aca="false">IF(AND(B8&lt;=75,C8&gt;=75),"X","")</f>
        <v/>
      </c>
      <c r="CA8" s="167" t="str">
        <f aca="false">IF(AND(B8&lt;=76,C8&gt;=76),"X","")</f>
        <v/>
      </c>
      <c r="CB8" s="167" t="str">
        <f aca="false">IF(AND(B8&lt;=77,C8&gt;=77),"X","")</f>
        <v/>
      </c>
      <c r="CC8" s="167" t="str">
        <f aca="false">IF(AND(B8&lt;=78,C8&gt;=78),"X","")</f>
        <v/>
      </c>
      <c r="CD8" s="167" t="str">
        <f aca="false">IF(AND(B8&lt;=79,C8&gt;=79),"X","")</f>
        <v/>
      </c>
      <c r="CE8" s="167" t="str">
        <f aca="false">IF(AND(B8&lt;=80,C8&gt;=80),"X","")</f>
        <v/>
      </c>
      <c r="CF8" s="167" t="str">
        <f aca="false">IF(AND(B8&lt;=81,C8&gt;=81),"X","")</f>
        <v/>
      </c>
      <c r="CG8" s="167" t="str">
        <f aca="false">IF(AND(B8&lt;=82,C8&gt;=82),"X","")</f>
        <v/>
      </c>
      <c r="CH8" s="167" t="str">
        <f aca="false">IF(AND(B8&lt;=83,C8&gt;=83),"X","")</f>
        <v/>
      </c>
      <c r="CI8" s="167" t="str">
        <f aca="false">IF(AND(B8&lt;=84,C8&gt;=84),"X","")</f>
        <v/>
      </c>
      <c r="CJ8" s="167" t="str">
        <f aca="false">IF(AND(B8&lt;=85,C8&gt;=85),"X","")</f>
        <v/>
      </c>
      <c r="CK8" s="167" t="str">
        <f aca="false">IF(AND(B8&lt;=86,C8&gt;=86),"X","")</f>
        <v/>
      </c>
      <c r="CL8" s="167" t="str">
        <f aca="false">IF(AND(B8&lt;=87,C8&gt;=87),"X","")</f>
        <v/>
      </c>
      <c r="CM8" s="167" t="str">
        <f aca="false">IF(AND(B8&lt;=88,C8&gt;=88),"X","")</f>
        <v/>
      </c>
      <c r="CN8" s="167" t="str">
        <f aca="false">IF(AND(B8&lt;=89,C8&gt;=89),"X","")</f>
        <v/>
      </c>
      <c r="CO8" s="167" t="str">
        <f aca="false">IF(AND(B8&lt;=90,C8&gt;=90),"X","")</f>
        <v/>
      </c>
      <c r="CP8" s="167" t="str">
        <f aca="false">IF(AND(B8&lt;=91,C8&gt;=91),"X","")</f>
        <v/>
      </c>
      <c r="CQ8" s="167" t="str">
        <f aca="false">IF(AND(B8&lt;=92,C8&gt;=92),"X","")</f>
        <v/>
      </c>
      <c r="CR8" s="167" t="str">
        <f aca="false">IF(AND(B8&lt;=93,C8&gt;=93),"X","")</f>
        <v/>
      </c>
      <c r="CS8" s="167" t="str">
        <f aca="false">IF(AND(B8&lt;=94,C8&gt;=94),"X","")</f>
        <v/>
      </c>
      <c r="CT8" s="167" t="str">
        <f aca="false">IF(AND(B8&lt;=95,C8&gt;=95),"X","")</f>
        <v/>
      </c>
      <c r="CU8" s="167" t="str">
        <f aca="false">IF(AND(B8&lt;=96,C8&gt;=96),"X","")</f>
        <v/>
      </c>
      <c r="CV8" s="167" t="str">
        <f aca="false">IF(AND(B8&lt;=97,C8&gt;=97),"X","")</f>
        <v/>
      </c>
      <c r="CW8" s="167" t="str">
        <f aca="false">IF(AND(B8&lt;=98,C8&gt;=98),"X","")</f>
        <v/>
      </c>
      <c r="CX8" s="167" t="str">
        <f aca="false">IF(AND(B8&lt;=99,C8&gt;=99),"X","")</f>
        <v/>
      </c>
      <c r="CY8" s="167" t="str">
        <f aca="false">IF(AND(B8&lt;=100,C8&gt;=100),"X","")</f>
        <v/>
      </c>
      <c r="CZ8" s="167" t="str">
        <f aca="false">IF(AND(B8&lt;=101,C8&gt;=101),"X","")</f>
        <v/>
      </c>
      <c r="DA8" s="167" t="str">
        <f aca="false">IF(AND(B8&lt;=102,C8&gt;=102),"X","")</f>
        <v/>
      </c>
      <c r="DB8" s="167" t="str">
        <f aca="false">IF(AND(B8&lt;=103,C8&gt;=103),"X","")</f>
        <v/>
      </c>
      <c r="DC8" s="167" t="str">
        <f aca="false">IF(AND(B8&lt;=104,C8&gt;=104),"X","")</f>
        <v/>
      </c>
      <c r="DD8" s="167" t="str">
        <f aca="false">IF(AND(B8&lt;=105,C8&gt;=105),"X","")</f>
        <v/>
      </c>
      <c r="DE8" s="167" t="str">
        <f aca="false">IF(AND(B8&lt;=106,C8&gt;=106),"X","")</f>
        <v/>
      </c>
      <c r="DF8" s="167" t="str">
        <f aca="false">IF(AND(B8&lt;=107,C8&gt;=107),"X","")</f>
        <v/>
      </c>
      <c r="DG8" s="167" t="str">
        <f aca="false">IF(AND(B8&lt;=108,C8&gt;=108),"X","")</f>
        <v/>
      </c>
      <c r="DH8" s="167" t="str">
        <f aca="false">IF(AND(B8&lt;=109,C8&gt;=109),"X","")</f>
        <v/>
      </c>
      <c r="DI8" s="167" t="str">
        <f aca="false">IF(AND(B8&lt;=110,C8&gt;=110),"X","")</f>
        <v/>
      </c>
      <c r="DJ8" s="167" t="str">
        <f aca="false">IF(AND(B8&lt;=111,C8&gt;=111),"X","")</f>
        <v/>
      </c>
      <c r="DK8" s="167" t="str">
        <f aca="false">IF(AND(B8&lt;=112,C8&gt;=112),"X","")</f>
        <v/>
      </c>
      <c r="DL8" s="167" t="str">
        <f aca="false">IF(AND(B8&lt;=113,C8&gt;=113),"X","")</f>
        <v/>
      </c>
      <c r="DM8" s="167" t="str">
        <f aca="false">IF(AND(B8&lt;=114,C8&gt;=114),"X","")</f>
        <v/>
      </c>
      <c r="DN8" s="167" t="str">
        <f aca="false">IF(AND(B8&lt;=115,C8&gt;=115),"X","")</f>
        <v/>
      </c>
      <c r="DO8" s="167" t="str">
        <f aca="false">IF(AND(B8&lt;=116,C8&gt;=116),"X","")</f>
        <v/>
      </c>
      <c r="DP8" s="167" t="str">
        <f aca="false">IF(AND(B8&lt;=117,C8&gt;=117),"X","")</f>
        <v/>
      </c>
      <c r="DQ8" s="167" t="str">
        <f aca="false">IF(AND(B8&lt;=118,C8&gt;=118),"X","")</f>
        <v/>
      </c>
      <c r="DR8" s="167" t="str">
        <f aca="false">IF(AND(B8&lt;=119,C8&gt;=119),"X","")</f>
        <v/>
      </c>
      <c r="DS8" s="167" t="str">
        <f aca="false">IF(AND(B8&lt;=120,C8&gt;=120),"X","")</f>
        <v/>
      </c>
      <c r="DT8" s="167" t="str">
        <f aca="false">IF(AND(B8&lt;=121,C8&gt;=121),"X","")</f>
        <v/>
      </c>
      <c r="DU8" s="167" t="str">
        <f aca="false">IF(AND(B8&lt;=122,C8&gt;=122),"X","")</f>
        <v/>
      </c>
      <c r="DV8" s="167" t="str">
        <f aca="false">IF(AND(B8&lt;=123,C8&gt;=123),"X","")</f>
        <v/>
      </c>
      <c r="DW8" s="167" t="str">
        <f aca="false">IF(AND(B8&lt;=124,C8&gt;=124),"X","")</f>
        <v/>
      </c>
      <c r="DX8" s="167" t="str">
        <f aca="false">IF(AND(B8&lt;=125,C8&gt;=125),"X","")</f>
        <v/>
      </c>
      <c r="DY8" s="167" t="str">
        <f aca="false">IF(AND(B8&lt;=126,C8&gt;=126),"X","")</f>
        <v/>
      </c>
      <c r="DZ8" s="167" t="str">
        <f aca="false">IF(AND(B8&lt;=127,C8&gt;=127),"X","")</f>
        <v/>
      </c>
      <c r="EA8" s="167" t="str">
        <f aca="false">IF(AND(B8&lt;=128,C8&gt;=128),"X","")</f>
        <v/>
      </c>
      <c r="EB8" s="167" t="str">
        <f aca="false">IF(AND(B8&lt;=129,C8&gt;=129),"X","")</f>
        <v/>
      </c>
      <c r="EC8" s="167" t="str">
        <f aca="false">IF(AND(B8&lt;=130,C8&gt;=130),"X","")</f>
        <v/>
      </c>
      <c r="ED8" s="167" t="str">
        <f aca="false">IF(AND(B8&lt;=131,C8&gt;=131),"X","")</f>
        <v/>
      </c>
      <c r="EE8" s="167" t="str">
        <f aca="false">IF(AND(B8&lt;=132,C8&gt;=132),"X","")</f>
        <v/>
      </c>
      <c r="EF8" s="167" t="str">
        <f aca="false">IF(AND(B8&lt;=133,C8&gt;=133),"X","")</f>
        <v/>
      </c>
      <c r="EG8" s="167" t="str">
        <f aca="false">IF(AND(B8&lt;=134,C8&gt;=134),"X","")</f>
        <v/>
      </c>
      <c r="EH8" s="167" t="str">
        <f aca="false">IF(AND(B8&lt;=135,C8&gt;=135),"X","")</f>
        <v/>
      </c>
      <c r="EI8" s="167" t="str">
        <f aca="false">IF(AND(B8&lt;=136,C8&gt;=136),"X","")</f>
        <v/>
      </c>
      <c r="EJ8" s="167" t="str">
        <f aca="false">IF(AND(B8&lt;=137,C8&gt;=137),"X","")</f>
        <v/>
      </c>
      <c r="EK8" s="167" t="str">
        <f aca="false">IF(AND(B8&lt;=138,C8&gt;=138),"X","")</f>
        <v/>
      </c>
      <c r="EL8" s="167" t="str">
        <f aca="false">IF(AND(B8&lt;=139,C8&gt;=139),"X","")</f>
        <v/>
      </c>
      <c r="EM8" s="167" t="str">
        <f aca="false">IF(AND(B8&lt;=140,C8&gt;=140),"X","")</f>
        <v/>
      </c>
      <c r="EN8" s="167" t="str">
        <f aca="false">IF(AND(B8&lt;=141,C8&gt;=141),"X","")</f>
        <v/>
      </c>
      <c r="EO8" s="167" t="str">
        <f aca="false">IF(AND(B8&lt;=142,C8&gt;=142),"X","")</f>
        <v/>
      </c>
      <c r="EP8" s="167" t="str">
        <f aca="false">IF(AND(B8&lt;=143,C8&gt;=143),"X","")</f>
        <v/>
      </c>
      <c r="EQ8" s="167" t="str">
        <f aca="false">IF(AND(B8&lt;=144,C8&gt;=144),"X","")</f>
        <v/>
      </c>
      <c r="ER8" s="167" t="str">
        <f aca="false">IF(AND(B8&lt;=145,C8&gt;=145),"X","")</f>
        <v/>
      </c>
      <c r="ES8" s="167" t="str">
        <f aca="false">IF(AND(B8&lt;=146,C8&gt;=146),"X","")</f>
        <v/>
      </c>
      <c r="ET8" s="167" t="str">
        <f aca="false">IF(AND(B8&lt;=147,C8&gt;=147),"X","")</f>
        <v/>
      </c>
      <c r="EU8" s="167" t="str">
        <f aca="false">IF(AND(B8&lt;=148,C8&gt;=148),"X","")</f>
        <v/>
      </c>
      <c r="EV8" s="167" t="str">
        <f aca="false">IF(AND(B8&lt;=149,C8&gt;=149),"X","")</f>
        <v/>
      </c>
      <c r="EW8" s="167" t="str">
        <f aca="false">IF(AND(B8&lt;=150,C8&gt;=150),"X","")</f>
        <v/>
      </c>
      <c r="EX8" s="167" t="str">
        <f aca="false">IF(AND(B8&lt;=151,C8&gt;=151),"X","")</f>
        <v/>
      </c>
      <c r="EY8" s="167" t="str">
        <f aca="false">IF(AND(B8&lt;=152,C8&gt;=152),"X","")</f>
        <v/>
      </c>
      <c r="EZ8" s="167" t="str">
        <f aca="false">IF(AND(B8&lt;=153,C8&gt;=153),"X","")</f>
        <v/>
      </c>
      <c r="FA8" s="167" t="str">
        <f aca="false">IF(AND(B8&lt;=154,C8&gt;=154),"X","")</f>
        <v/>
      </c>
      <c r="FB8" s="167" t="str">
        <f aca="false">IF(AND(B8&lt;=155,C8&gt;=155),"X","")</f>
        <v/>
      </c>
      <c r="FC8" s="167" t="str">
        <f aca="false">IF(AND(B8&lt;=156,C8&gt;=156),"X","")</f>
        <v/>
      </c>
      <c r="FD8" s="167" t="str">
        <f aca="false">IF(AND(B8&lt;=157,C8&gt;=157),"X","")</f>
        <v/>
      </c>
      <c r="FE8" s="167" t="str">
        <f aca="false">IF(AND(B8&lt;=158,C8&gt;=158),"X","")</f>
        <v/>
      </c>
      <c r="FF8" s="167" t="str">
        <f aca="false">IF(AND(B8&lt;=159,C8&gt;=159),"X","")</f>
        <v/>
      </c>
      <c r="FG8" s="167" t="str">
        <f aca="false">IF(AND(B8&lt;=160,C8&gt;=160),"X","")</f>
        <v/>
      </c>
      <c r="FH8" s="167" t="str">
        <f aca="false">IF(AND(B8&lt;=161,C8&gt;=161),"X","")</f>
        <v/>
      </c>
      <c r="FI8" s="167" t="str">
        <f aca="false">IF(AND(B8&lt;=162,C8&gt;=162),"X","")</f>
        <v/>
      </c>
      <c r="FJ8" s="167" t="str">
        <f aca="false">IF(AND(B8&lt;=163,C8&gt;=163),"X","")</f>
        <v/>
      </c>
      <c r="FK8" s="167" t="str">
        <f aca="false">IF(AND(B8&lt;=164,C8&gt;=164),"X","")</f>
        <v/>
      </c>
      <c r="FL8" s="167" t="str">
        <f aca="false">IF(AND(B8&lt;=165,C8&gt;=165),"X","")</f>
        <v/>
      </c>
      <c r="FM8" s="167" t="str">
        <f aca="false">IF(AND(B8&lt;=166,C8&gt;=166),"X","")</f>
        <v/>
      </c>
      <c r="FN8" s="167" t="str">
        <f aca="false">IF(AND(B8&lt;=167,C8&gt;=167),"X","")</f>
        <v/>
      </c>
      <c r="FO8" s="167" t="str">
        <f aca="false">IF(AND(B8&lt;=168,C8&gt;=168),"X","")</f>
        <v/>
      </c>
      <c r="FP8" s="167" t="str">
        <f aca="false">IF(AND(B8&lt;=169,C8&gt;=169),"X","")</f>
        <v/>
      </c>
      <c r="FQ8" s="167" t="str">
        <f aca="false">IF(AND(B8&lt;=170,C8&gt;=170),"X","")</f>
        <v/>
      </c>
      <c r="FR8" s="167" t="str">
        <f aca="false">IF(AND(B8&lt;=171,C8&gt;=171),"X","")</f>
        <v/>
      </c>
      <c r="FS8" s="167" t="str">
        <f aca="false">IF(AND(B8&lt;=172,C8&gt;=172),"X","")</f>
        <v/>
      </c>
      <c r="FT8" s="167" t="str">
        <f aca="false">IF(AND(B8&lt;=173,C8&gt;=173),"X","")</f>
        <v/>
      </c>
      <c r="FU8" s="167" t="str">
        <f aca="false">IF(AND(B8&lt;=174,C8&gt;=174),"X","")</f>
        <v/>
      </c>
      <c r="FV8" s="167" t="str">
        <f aca="false">IF(AND(B8&lt;=175,C8&gt;=175),"X","")</f>
        <v/>
      </c>
      <c r="FW8" s="167" t="str">
        <f aca="false">IF(AND(B8&lt;=176,C8&gt;=176),"X","")</f>
        <v/>
      </c>
      <c r="FX8" s="167" t="str">
        <f aca="false">IF(AND(B8&lt;=177,C8&gt;=177),"X","")</f>
        <v/>
      </c>
      <c r="FY8" s="167" t="str">
        <f aca="false">IF(AND(B8&lt;=178,C8&gt;=178),"X","")</f>
        <v/>
      </c>
      <c r="FZ8" s="167" t="str">
        <f aca="false">IF(AND(B8&lt;=179,C8&gt;=179),"X","")</f>
        <v/>
      </c>
      <c r="GA8" s="167" t="str">
        <f aca="false">IF(AND(B8&lt;=180,C8&gt;=180),"X","")</f>
        <v/>
      </c>
      <c r="GB8" s="168"/>
    </row>
    <row r="9" customFormat="false" ht="15" hidden="false" customHeight="false" outlineLevel="0" collapsed="false">
      <c r="A9" s="165" t="str">
        <f aca="false">'B.PSV_práce'!A21</f>
        <v>Konštrukcie - krytiny tvrdé</v>
      </c>
      <c r="B9" s="171" t="n">
        <f aca="false">'B.PSV_práce'!E21</f>
        <v>0</v>
      </c>
      <c r="C9" s="171" t="n">
        <f aca="false">'B.PSV_práce'!F21</f>
        <v>0</v>
      </c>
      <c r="D9" s="167" t="str">
        <f aca="false">IF(OR(B9=1,C9=1),"X","")</f>
        <v/>
      </c>
      <c r="E9" s="167" t="str">
        <f aca="false">IF(AND($B9&lt;=2,$C9&gt;=2),"X","")</f>
        <v/>
      </c>
      <c r="F9" s="167" t="str">
        <f aca="false">IF(AND($B9&lt;=3,$C9&gt;=3),"X","")</f>
        <v/>
      </c>
      <c r="G9" s="167" t="str">
        <f aca="false">IF(AND($B9&lt;=4,$C9&gt;=4),"X","")</f>
        <v/>
      </c>
      <c r="H9" s="167" t="str">
        <f aca="false">IF(AND($B9&lt;=5,$C9&gt;=5),"X","")</f>
        <v/>
      </c>
      <c r="I9" s="167" t="str">
        <f aca="false">IF(AND($B9&lt;=6,$C9&gt;=6),"X","")</f>
        <v/>
      </c>
      <c r="J9" s="167" t="str">
        <f aca="false">IF(AND($B9&lt;=7,$C9&gt;=7),"X","")</f>
        <v/>
      </c>
      <c r="K9" s="167" t="str">
        <f aca="false">IF(AND($B9&lt;=8,$C9&gt;=8),"X","")</f>
        <v/>
      </c>
      <c r="L9" s="167" t="str">
        <f aca="false">IF(AND($B9&lt;=9,$C9&gt;=9),"X","")</f>
        <v/>
      </c>
      <c r="M9" s="167" t="str">
        <f aca="false">IF(AND($B9&lt;=10,$C9&gt;=10),"X","")</f>
        <v/>
      </c>
      <c r="N9" s="167" t="str">
        <f aca="false">IF(AND($B9&lt;=11,$C9&gt;=11),"X","")</f>
        <v/>
      </c>
      <c r="O9" s="167" t="str">
        <f aca="false">IF(AND($B9&lt;=12,$C9&gt;=12),"X","")</f>
        <v/>
      </c>
      <c r="P9" s="167" t="str">
        <f aca="false">IF(AND($B9&lt;=13,$C9&gt;=13),"X","")</f>
        <v/>
      </c>
      <c r="Q9" s="167" t="str">
        <f aca="false">IF(AND($B9&lt;=14,$C9&gt;=14),"X","")</f>
        <v/>
      </c>
      <c r="R9" s="167" t="str">
        <f aca="false">IF(AND($B9&lt;=15,$C9&gt;=15),"X","")</f>
        <v/>
      </c>
      <c r="S9" s="167" t="str">
        <f aca="false">IF(AND($B9&lt;=16,$C9&gt;=16),"X","")</f>
        <v/>
      </c>
      <c r="T9" s="167" t="str">
        <f aca="false">IF(AND($B9&lt;=17,$C9&gt;=17),"X","")</f>
        <v/>
      </c>
      <c r="U9" s="167" t="str">
        <f aca="false">IF(AND(B9&lt;=18,C9&gt;=18),"X","")</f>
        <v/>
      </c>
      <c r="V9" s="167" t="str">
        <f aca="false">IF(AND(B9&lt;=19,C9&gt;=19),"X","")</f>
        <v/>
      </c>
      <c r="W9" s="167" t="str">
        <f aca="false">IF(AND(B9&lt;=20,C9&gt;=20),"X","")</f>
        <v/>
      </c>
      <c r="X9" s="167" t="str">
        <f aca="false">IF(AND(B9&lt;=21,C9&gt;=21),"X","")</f>
        <v/>
      </c>
      <c r="Y9" s="167" t="str">
        <f aca="false">IF(AND(B9&lt;=22,C9&gt;=22),"X","")</f>
        <v/>
      </c>
      <c r="Z9" s="167" t="str">
        <f aca="false">IF(AND(B9&lt;=23,C9&gt;=23),"X","")</f>
        <v/>
      </c>
      <c r="AA9" s="167" t="str">
        <f aca="false">IF(AND(B9&lt;=24,C9&gt;=24),"X","")</f>
        <v/>
      </c>
      <c r="AB9" s="167" t="str">
        <f aca="false">IF(AND(B9&lt;=25,C9&gt;=25),"X","")</f>
        <v/>
      </c>
      <c r="AC9" s="167" t="str">
        <f aca="false">IF(AND(B9&lt;=26,C9&gt;=26),"X","")</f>
        <v/>
      </c>
      <c r="AD9" s="167" t="str">
        <f aca="false">IF(AND(B9&lt;=27,C9&gt;=27),"X","")</f>
        <v/>
      </c>
      <c r="AE9" s="167" t="str">
        <f aca="false">IF(AND(B9&lt;=28,C9&gt;=28),"X","")</f>
        <v/>
      </c>
      <c r="AF9" s="167" t="str">
        <f aca="false">IF(AND(B9&lt;=29,C9&gt;=29),"X","")</f>
        <v/>
      </c>
      <c r="AG9" s="167" t="str">
        <f aca="false">IF(AND(B9&lt;=30,C9&gt;=30),"X","")</f>
        <v/>
      </c>
      <c r="AH9" s="167" t="str">
        <f aca="false">IF(AND(B9&lt;=31,C9&gt;=31),"X","")</f>
        <v/>
      </c>
      <c r="AI9" s="167" t="str">
        <f aca="false">IF(AND(B9&lt;=32,C9&gt;=32),"X","")</f>
        <v/>
      </c>
      <c r="AJ9" s="167" t="str">
        <f aca="false">IF(AND(B9&lt;=33,C9&gt;=33),"X","")</f>
        <v/>
      </c>
      <c r="AK9" s="167" t="str">
        <f aca="false">IF(AND(B9&lt;=34,C9&gt;=34),"X","")</f>
        <v/>
      </c>
      <c r="AL9" s="167" t="str">
        <f aca="false">IF(AND(B9&lt;=35,C9&gt;=35),"X","")</f>
        <v/>
      </c>
      <c r="AM9" s="167" t="str">
        <f aca="false">IF(AND(B9&lt;=36,C9&gt;=36),"X","")</f>
        <v/>
      </c>
      <c r="AN9" s="167" t="str">
        <f aca="false">IF(AND(B9&lt;=37,C9&gt;=37),"X","")</f>
        <v/>
      </c>
      <c r="AO9" s="167" t="str">
        <f aca="false">IF(AND(B9&lt;=38,C9&gt;=38),"X","")</f>
        <v/>
      </c>
      <c r="AP9" s="167" t="str">
        <f aca="false">IF(AND(B9&lt;=39,C9&gt;=39),"X","")</f>
        <v/>
      </c>
      <c r="AQ9" s="167" t="str">
        <f aca="false">IF(AND(B9&lt;=40,C9&gt;=40),"X","")</f>
        <v/>
      </c>
      <c r="AR9" s="167" t="str">
        <f aca="false">IF(AND(B9&lt;=41,C9&gt;=41),"X","")</f>
        <v/>
      </c>
      <c r="AS9" s="167" t="str">
        <f aca="false">IF(AND(B9&lt;=42,C9&gt;=42),"X","")</f>
        <v/>
      </c>
      <c r="AT9" s="167" t="str">
        <f aca="false">IF(AND(B9&lt;=43,C9&gt;=43),"X","")</f>
        <v/>
      </c>
      <c r="AU9" s="167" t="str">
        <f aca="false">IF(AND(B9&lt;=44,C9&gt;=44),"X","")</f>
        <v/>
      </c>
      <c r="AV9" s="167" t="str">
        <f aca="false">IF(AND(B9&lt;=45,C9&gt;=45),"X","")</f>
        <v/>
      </c>
      <c r="AW9" s="167" t="str">
        <f aca="false">IF(AND(B9&lt;=46,C9&gt;=46),"X","")</f>
        <v/>
      </c>
      <c r="AX9" s="167" t="str">
        <f aca="false">IF(AND(B9&lt;=47,C9&gt;=47),"X","")</f>
        <v/>
      </c>
      <c r="AY9" s="167" t="str">
        <f aca="false">IF(AND(B9&lt;=48,C9&gt;=48),"X","")</f>
        <v/>
      </c>
      <c r="AZ9" s="167" t="str">
        <f aca="false">IF(AND(B9&lt;=49,C9&gt;=49),"X","")</f>
        <v/>
      </c>
      <c r="BA9" s="167" t="str">
        <f aca="false">IF(AND(B9&lt;=50,C9&gt;=50),"X","")</f>
        <v/>
      </c>
      <c r="BB9" s="167" t="str">
        <f aca="false">IF(AND(B9&lt;=51,C9&gt;=51),"X","")</f>
        <v/>
      </c>
      <c r="BC9" s="167" t="str">
        <f aca="false">IF(AND(B9&lt;=52,C9&gt;=52),"X","")</f>
        <v/>
      </c>
      <c r="BD9" s="167" t="str">
        <f aca="false">IF(AND(B9&lt;=53,C9&gt;=53),"X","")</f>
        <v/>
      </c>
      <c r="BE9" s="167" t="str">
        <f aca="false">IF(AND(B9&lt;=54,C9&gt;=54),"X","")</f>
        <v/>
      </c>
      <c r="BF9" s="167" t="str">
        <f aca="false">IF(AND(B9&lt;=55,C9&gt;=55),"X","")</f>
        <v/>
      </c>
      <c r="BG9" s="167" t="str">
        <f aca="false">IF(AND(B9&lt;=56,C9&gt;=56),"X","")</f>
        <v/>
      </c>
      <c r="BH9" s="167" t="str">
        <f aca="false">IF(AND(B9&lt;=57,C9&gt;=57),"X","")</f>
        <v/>
      </c>
      <c r="BI9" s="167" t="str">
        <f aca="false">IF(AND(B9&lt;=58,C9&gt;=58),"X","")</f>
        <v/>
      </c>
      <c r="BJ9" s="167" t="str">
        <f aca="false">IF(AND(B9&lt;=59,C9&gt;=59),"X","")</f>
        <v/>
      </c>
      <c r="BK9" s="167" t="str">
        <f aca="false">IF(AND(B9&lt;=60,C9&gt;=60),"X","")</f>
        <v/>
      </c>
      <c r="BL9" s="167" t="str">
        <f aca="false">IF(AND(B9&lt;=61,C9&gt;=61),"X","")</f>
        <v/>
      </c>
      <c r="BM9" s="167" t="str">
        <f aca="false">IF(AND(B9&lt;=62,C9&gt;=62),"X","")</f>
        <v/>
      </c>
      <c r="BN9" s="167" t="str">
        <f aca="false">IF(AND(B9&lt;=63,C9&gt;=63),"X","")</f>
        <v/>
      </c>
      <c r="BO9" s="167" t="str">
        <f aca="false">IF(AND(B9&lt;=64,C9&gt;=64),"X","")</f>
        <v/>
      </c>
      <c r="BP9" s="167" t="str">
        <f aca="false">IF(AND(B9&lt;=65,C9&gt;=65),"X","")</f>
        <v/>
      </c>
      <c r="BQ9" s="167" t="str">
        <f aca="false">IF(AND(B9&lt;=66,C9&gt;=66),"X","")</f>
        <v/>
      </c>
      <c r="BR9" s="167" t="str">
        <f aca="false">IF(AND(B9&lt;=67,C9&gt;=67),"X","")</f>
        <v/>
      </c>
      <c r="BS9" s="167" t="str">
        <f aca="false">IF(AND(B9&lt;=68,C9&gt;=68),"X","")</f>
        <v/>
      </c>
      <c r="BT9" s="167" t="str">
        <f aca="false">IF(AND(B9&lt;=69,C9&gt;=69),"X","")</f>
        <v/>
      </c>
      <c r="BU9" s="167" t="str">
        <f aca="false">IF(AND(B9&lt;=70,C9&gt;=70),"X","")</f>
        <v/>
      </c>
      <c r="BV9" s="167" t="str">
        <f aca="false">IF(AND(B9&lt;=71,C9&gt;=71),"X","")</f>
        <v/>
      </c>
      <c r="BW9" s="167" t="str">
        <f aca="false">IF(AND(B9&lt;=72,C9&gt;=72),"X","")</f>
        <v/>
      </c>
      <c r="BX9" s="167" t="str">
        <f aca="false">IF(AND(B9&lt;=73,C9&gt;=73),"X","")</f>
        <v/>
      </c>
      <c r="BY9" s="167" t="str">
        <f aca="false">IF(AND(B9&lt;=74,C9&gt;=74),"X","")</f>
        <v/>
      </c>
      <c r="BZ9" s="167" t="str">
        <f aca="false">IF(AND(B9&lt;=75,C9&gt;=75),"X","")</f>
        <v/>
      </c>
      <c r="CA9" s="167" t="str">
        <f aca="false">IF(AND(B9&lt;=76,C9&gt;=76),"X","")</f>
        <v/>
      </c>
      <c r="CB9" s="167" t="str">
        <f aca="false">IF(AND(B9&lt;=77,C9&gt;=77),"X","")</f>
        <v/>
      </c>
      <c r="CC9" s="167" t="str">
        <f aca="false">IF(AND(B9&lt;=78,C9&gt;=78),"X","")</f>
        <v/>
      </c>
      <c r="CD9" s="167" t="str">
        <f aca="false">IF(AND(B9&lt;=79,C9&gt;=79),"X","")</f>
        <v/>
      </c>
      <c r="CE9" s="167" t="str">
        <f aca="false">IF(AND(B9&lt;=80,C9&gt;=80),"X","")</f>
        <v/>
      </c>
      <c r="CF9" s="167" t="str">
        <f aca="false">IF(AND(B9&lt;=81,C9&gt;=81),"X","")</f>
        <v/>
      </c>
      <c r="CG9" s="167" t="str">
        <f aca="false">IF(AND(B9&lt;=82,C9&gt;=82),"X","")</f>
        <v/>
      </c>
      <c r="CH9" s="167" t="str">
        <f aca="false">IF(AND(B9&lt;=83,C9&gt;=83),"X","")</f>
        <v/>
      </c>
      <c r="CI9" s="167" t="str">
        <f aca="false">IF(AND(B9&lt;=84,C9&gt;=84),"X","")</f>
        <v/>
      </c>
      <c r="CJ9" s="167" t="str">
        <f aca="false">IF(AND(B9&lt;=85,C9&gt;=85),"X","")</f>
        <v/>
      </c>
      <c r="CK9" s="167" t="str">
        <f aca="false">IF(AND(B9&lt;=86,C9&gt;=86),"X","")</f>
        <v/>
      </c>
      <c r="CL9" s="167" t="str">
        <f aca="false">IF(AND(B9&lt;=87,C9&gt;=87),"X","")</f>
        <v/>
      </c>
      <c r="CM9" s="167" t="str">
        <f aca="false">IF(AND(B9&lt;=88,C9&gt;=88),"X","")</f>
        <v/>
      </c>
      <c r="CN9" s="167" t="str">
        <f aca="false">IF(AND(B9&lt;=89,C9&gt;=89),"X","")</f>
        <v/>
      </c>
      <c r="CO9" s="167" t="str">
        <f aca="false">IF(AND(B9&lt;=90,C9&gt;=90),"X","")</f>
        <v/>
      </c>
      <c r="CP9" s="167" t="str">
        <f aca="false">IF(AND(B9&lt;=91,C9&gt;=91),"X","")</f>
        <v/>
      </c>
      <c r="CQ9" s="167" t="str">
        <f aca="false">IF(AND(B9&lt;=92,C9&gt;=92),"X","")</f>
        <v/>
      </c>
      <c r="CR9" s="167" t="str">
        <f aca="false">IF(AND(B9&lt;=93,C9&gt;=93),"X","")</f>
        <v/>
      </c>
      <c r="CS9" s="167" t="str">
        <f aca="false">IF(AND(B9&lt;=94,C9&gt;=94),"X","")</f>
        <v/>
      </c>
      <c r="CT9" s="167" t="str">
        <f aca="false">IF(AND(B9&lt;=95,C9&gt;=95),"X","")</f>
        <v/>
      </c>
      <c r="CU9" s="167" t="str">
        <f aca="false">IF(AND(B9&lt;=96,C9&gt;=96),"X","")</f>
        <v/>
      </c>
      <c r="CV9" s="167" t="str">
        <f aca="false">IF(AND(B9&lt;=97,C9&gt;=97),"X","")</f>
        <v/>
      </c>
      <c r="CW9" s="167" t="str">
        <f aca="false">IF(AND(B9&lt;=98,C9&gt;=98),"X","")</f>
        <v/>
      </c>
      <c r="CX9" s="167" t="str">
        <f aca="false">IF(AND(B9&lt;=99,C9&gt;=99),"X","")</f>
        <v/>
      </c>
      <c r="CY9" s="167" t="str">
        <f aca="false">IF(AND(B9&lt;=100,C9&gt;=100),"X","")</f>
        <v/>
      </c>
      <c r="CZ9" s="167" t="str">
        <f aca="false">IF(AND(B9&lt;=101,C9&gt;=101),"X","")</f>
        <v/>
      </c>
      <c r="DA9" s="167" t="str">
        <f aca="false">IF(AND(B9&lt;=102,C9&gt;=102),"X","")</f>
        <v/>
      </c>
      <c r="DB9" s="167" t="str">
        <f aca="false">IF(AND(B9&lt;=103,C9&gt;=103),"X","")</f>
        <v/>
      </c>
      <c r="DC9" s="167" t="str">
        <f aca="false">IF(AND(B9&lt;=104,C9&gt;=104),"X","")</f>
        <v/>
      </c>
      <c r="DD9" s="167" t="str">
        <f aca="false">IF(AND(B9&lt;=105,C9&gt;=105),"X","")</f>
        <v/>
      </c>
      <c r="DE9" s="167" t="str">
        <f aca="false">IF(AND(B9&lt;=106,C9&gt;=106),"X","")</f>
        <v/>
      </c>
      <c r="DF9" s="167" t="str">
        <f aca="false">IF(AND(B9&lt;=107,C9&gt;=107),"X","")</f>
        <v/>
      </c>
      <c r="DG9" s="167" t="str">
        <f aca="false">IF(AND(B9&lt;=108,C9&gt;=108),"X","")</f>
        <v/>
      </c>
      <c r="DH9" s="167" t="str">
        <f aca="false">IF(AND(B9&lt;=109,C9&gt;=109),"X","")</f>
        <v/>
      </c>
      <c r="DI9" s="167" t="str">
        <f aca="false">IF(AND(B9&lt;=110,C9&gt;=110),"X","")</f>
        <v/>
      </c>
      <c r="DJ9" s="167" t="str">
        <f aca="false">IF(AND(B9&lt;=111,C9&gt;=111),"X","")</f>
        <v/>
      </c>
      <c r="DK9" s="167" t="str">
        <f aca="false">IF(AND(B9&lt;=112,C9&gt;=112),"X","")</f>
        <v/>
      </c>
      <c r="DL9" s="167" t="str">
        <f aca="false">IF(AND(B9&lt;=113,C9&gt;=113),"X","")</f>
        <v/>
      </c>
      <c r="DM9" s="167" t="str">
        <f aca="false">IF(AND(B9&lt;=114,C9&gt;=114),"X","")</f>
        <v/>
      </c>
      <c r="DN9" s="167" t="str">
        <f aca="false">IF(AND(B9&lt;=115,C9&gt;=115),"X","")</f>
        <v/>
      </c>
      <c r="DO9" s="167" t="str">
        <f aca="false">IF(AND(B9&lt;=116,C9&gt;=116),"X","")</f>
        <v/>
      </c>
      <c r="DP9" s="167" t="str">
        <f aca="false">IF(AND(B9&lt;=117,C9&gt;=117),"X","")</f>
        <v/>
      </c>
      <c r="DQ9" s="167" t="str">
        <f aca="false">IF(AND(B9&lt;=118,C9&gt;=118),"X","")</f>
        <v/>
      </c>
      <c r="DR9" s="167" t="str">
        <f aca="false">IF(AND(B9&lt;=119,C9&gt;=119),"X","")</f>
        <v/>
      </c>
      <c r="DS9" s="167" t="str">
        <f aca="false">IF(AND(B9&lt;=120,C9&gt;=120),"X","")</f>
        <v/>
      </c>
      <c r="DT9" s="167" t="str">
        <f aca="false">IF(AND(B9&lt;=121,C9&gt;=121),"X","")</f>
        <v/>
      </c>
      <c r="DU9" s="167" t="str">
        <f aca="false">IF(AND(B9&lt;=122,C9&gt;=122),"X","")</f>
        <v/>
      </c>
      <c r="DV9" s="167" t="str">
        <f aca="false">IF(AND(B9&lt;=123,C9&gt;=123),"X","")</f>
        <v/>
      </c>
      <c r="DW9" s="167" t="str">
        <f aca="false">IF(AND(B9&lt;=124,C9&gt;=124),"X","")</f>
        <v/>
      </c>
      <c r="DX9" s="167" t="str">
        <f aca="false">IF(AND(B9&lt;=125,C9&gt;=125),"X","")</f>
        <v/>
      </c>
      <c r="DY9" s="167" t="str">
        <f aca="false">IF(AND(B9&lt;=126,C9&gt;=126),"X","")</f>
        <v/>
      </c>
      <c r="DZ9" s="167" t="str">
        <f aca="false">IF(AND(B9&lt;=127,C9&gt;=127),"X","")</f>
        <v/>
      </c>
      <c r="EA9" s="167" t="str">
        <f aca="false">IF(AND(B9&lt;=128,C9&gt;=128),"X","")</f>
        <v/>
      </c>
      <c r="EB9" s="167" t="str">
        <f aca="false">IF(AND(B9&lt;=129,C9&gt;=129),"X","")</f>
        <v/>
      </c>
      <c r="EC9" s="167" t="str">
        <f aca="false">IF(AND(B9&lt;=130,C9&gt;=130),"X","")</f>
        <v/>
      </c>
      <c r="ED9" s="167" t="str">
        <f aca="false">IF(AND(B9&lt;=131,C9&gt;=131),"X","")</f>
        <v/>
      </c>
      <c r="EE9" s="167" t="str">
        <f aca="false">IF(AND(B9&lt;=132,C9&gt;=132),"X","")</f>
        <v/>
      </c>
      <c r="EF9" s="167" t="str">
        <f aca="false">IF(AND(B9&lt;=133,C9&gt;=133),"X","")</f>
        <v/>
      </c>
      <c r="EG9" s="167" t="str">
        <f aca="false">IF(AND(B9&lt;=134,C9&gt;=134),"X","")</f>
        <v/>
      </c>
      <c r="EH9" s="167" t="str">
        <f aca="false">IF(AND(B9&lt;=135,C9&gt;=135),"X","")</f>
        <v/>
      </c>
      <c r="EI9" s="167" t="str">
        <f aca="false">IF(AND(B9&lt;=136,C9&gt;=136),"X","")</f>
        <v/>
      </c>
      <c r="EJ9" s="167" t="str">
        <f aca="false">IF(AND(B9&lt;=137,C9&gt;=137),"X","")</f>
        <v/>
      </c>
      <c r="EK9" s="167" t="str">
        <f aca="false">IF(AND(B9&lt;=138,C9&gt;=138),"X","")</f>
        <v/>
      </c>
      <c r="EL9" s="167" t="str">
        <f aca="false">IF(AND(B9&lt;=139,C9&gt;=139),"X","")</f>
        <v/>
      </c>
      <c r="EM9" s="167" t="str">
        <f aca="false">IF(AND(B9&lt;=140,C9&gt;=140),"X","")</f>
        <v/>
      </c>
      <c r="EN9" s="167" t="str">
        <f aca="false">IF(AND(B9&lt;=141,C9&gt;=141),"X","")</f>
        <v/>
      </c>
      <c r="EO9" s="167" t="str">
        <f aca="false">IF(AND(B9&lt;=142,C9&gt;=142),"X","")</f>
        <v/>
      </c>
      <c r="EP9" s="167" t="str">
        <f aca="false">IF(AND(B9&lt;=143,C9&gt;=143),"X","")</f>
        <v/>
      </c>
      <c r="EQ9" s="167" t="str">
        <f aca="false">IF(AND(B9&lt;=144,C9&gt;=144),"X","")</f>
        <v/>
      </c>
      <c r="ER9" s="167" t="str">
        <f aca="false">IF(AND(B9&lt;=145,C9&gt;=145),"X","")</f>
        <v/>
      </c>
      <c r="ES9" s="167" t="str">
        <f aca="false">IF(AND(B9&lt;=146,C9&gt;=146),"X","")</f>
        <v/>
      </c>
      <c r="ET9" s="167" t="str">
        <f aca="false">IF(AND(B9&lt;=147,C9&gt;=147),"X","")</f>
        <v/>
      </c>
      <c r="EU9" s="167" t="str">
        <f aca="false">IF(AND(B9&lt;=148,C9&gt;=148),"X","")</f>
        <v/>
      </c>
      <c r="EV9" s="167" t="str">
        <f aca="false">IF(AND(B9&lt;=149,C9&gt;=149),"X","")</f>
        <v/>
      </c>
      <c r="EW9" s="167" t="str">
        <f aca="false">IF(AND(B9&lt;=150,C9&gt;=150),"X","")</f>
        <v/>
      </c>
      <c r="EX9" s="167" t="str">
        <f aca="false">IF(AND(B9&lt;=151,C9&gt;=151),"X","")</f>
        <v/>
      </c>
      <c r="EY9" s="167" t="str">
        <f aca="false">IF(AND(B9&lt;=152,C9&gt;=152),"X","")</f>
        <v/>
      </c>
      <c r="EZ9" s="167" t="str">
        <f aca="false">IF(AND(B9&lt;=153,C9&gt;=153),"X","")</f>
        <v/>
      </c>
      <c r="FA9" s="167" t="str">
        <f aca="false">IF(AND(B9&lt;=154,C9&gt;=154),"X","")</f>
        <v/>
      </c>
      <c r="FB9" s="167" t="str">
        <f aca="false">IF(AND(B9&lt;=155,C9&gt;=155),"X","")</f>
        <v/>
      </c>
      <c r="FC9" s="167" t="str">
        <f aca="false">IF(AND(B9&lt;=156,C9&gt;=156),"X","")</f>
        <v/>
      </c>
      <c r="FD9" s="167" t="str">
        <f aca="false">IF(AND(B9&lt;=157,C9&gt;=157),"X","")</f>
        <v/>
      </c>
      <c r="FE9" s="167" t="str">
        <f aca="false">IF(AND(B9&lt;=158,C9&gt;=158),"X","")</f>
        <v/>
      </c>
      <c r="FF9" s="167" t="str">
        <f aca="false">IF(AND(B9&lt;=159,C9&gt;=159),"X","")</f>
        <v/>
      </c>
      <c r="FG9" s="167" t="str">
        <f aca="false">IF(AND(B9&lt;=160,C9&gt;=160),"X","")</f>
        <v/>
      </c>
      <c r="FH9" s="167" t="str">
        <f aca="false">IF(AND(B9&lt;=161,C9&gt;=161),"X","")</f>
        <v/>
      </c>
      <c r="FI9" s="167" t="str">
        <f aca="false">IF(AND(B9&lt;=162,C9&gt;=162),"X","")</f>
        <v/>
      </c>
      <c r="FJ9" s="167" t="str">
        <f aca="false">IF(AND(B9&lt;=163,C9&gt;=163),"X","")</f>
        <v/>
      </c>
      <c r="FK9" s="167" t="str">
        <f aca="false">IF(AND(B9&lt;=164,C9&gt;=164),"X","")</f>
        <v/>
      </c>
      <c r="FL9" s="167" t="str">
        <f aca="false">IF(AND(B9&lt;=165,C9&gt;=165),"X","")</f>
        <v/>
      </c>
      <c r="FM9" s="167" t="str">
        <f aca="false">IF(AND(B9&lt;=166,C9&gt;=166),"X","")</f>
        <v/>
      </c>
      <c r="FN9" s="167" t="str">
        <f aca="false">IF(AND(B9&lt;=167,C9&gt;=167),"X","")</f>
        <v/>
      </c>
      <c r="FO9" s="167" t="str">
        <f aca="false">IF(AND(B9&lt;=168,C9&gt;=168),"X","")</f>
        <v/>
      </c>
      <c r="FP9" s="167" t="str">
        <f aca="false">IF(AND(B9&lt;=169,C9&gt;=169),"X","")</f>
        <v/>
      </c>
      <c r="FQ9" s="167" t="str">
        <f aca="false">IF(AND(B9&lt;=170,C9&gt;=170),"X","")</f>
        <v/>
      </c>
      <c r="FR9" s="167" t="str">
        <f aca="false">IF(AND(B9&lt;=171,C9&gt;=171),"X","")</f>
        <v/>
      </c>
      <c r="FS9" s="167" t="str">
        <f aca="false">IF(AND(B9&lt;=172,C9&gt;=172),"X","")</f>
        <v/>
      </c>
      <c r="FT9" s="167" t="str">
        <f aca="false">IF(AND(B9&lt;=173,C9&gt;=173),"X","")</f>
        <v/>
      </c>
      <c r="FU9" s="167" t="str">
        <f aca="false">IF(AND(B9&lt;=174,C9&gt;=174),"X","")</f>
        <v/>
      </c>
      <c r="FV9" s="167" t="str">
        <f aca="false">IF(AND(B9&lt;=175,C9&gt;=175),"X","")</f>
        <v/>
      </c>
      <c r="FW9" s="167" t="str">
        <f aca="false">IF(AND(B9&lt;=176,C9&gt;=176),"X","")</f>
        <v/>
      </c>
      <c r="FX9" s="167" t="str">
        <f aca="false">IF(AND(B9&lt;=177,C9&gt;=177),"X","")</f>
        <v/>
      </c>
      <c r="FY9" s="167" t="str">
        <f aca="false">IF(AND(B9&lt;=178,C9&gt;=178),"X","")</f>
        <v/>
      </c>
      <c r="FZ9" s="167" t="str">
        <f aca="false">IF(AND(B9&lt;=179,C9&gt;=179),"X","")</f>
        <v/>
      </c>
      <c r="GA9" s="167" t="str">
        <f aca="false">IF(AND(B9&lt;=180,C9&gt;=180),"X","")</f>
        <v/>
      </c>
      <c r="GB9" s="168"/>
    </row>
    <row r="10" customFormat="false" ht="15" hidden="false" customHeight="false" outlineLevel="0" collapsed="false">
      <c r="A10" s="165" t="str">
        <f aca="false">'B.PSV_práce'!A31</f>
        <v>Konšrrukcie stolárske a doplnkové kovové</v>
      </c>
      <c r="B10" s="171" t="n">
        <f aca="false">'B.PSV_práce'!E31</f>
        <v>0</v>
      </c>
      <c r="C10" s="171" t="n">
        <f aca="false">'B.PSV_práce'!F31</f>
        <v>0</v>
      </c>
      <c r="D10" s="167" t="str">
        <f aca="false">IF(OR(B10=1,C10=1),"X","")</f>
        <v/>
      </c>
      <c r="E10" s="167" t="str">
        <f aca="false">IF(AND($B10&lt;=2,$C10&gt;=2),"X","")</f>
        <v/>
      </c>
      <c r="F10" s="167" t="str">
        <f aca="false">IF(AND($B10&lt;=3,$C10&gt;=3),"X","")</f>
        <v/>
      </c>
      <c r="G10" s="167" t="str">
        <f aca="false">IF(AND($B10&lt;=4,$C10&gt;=4),"X","")</f>
        <v/>
      </c>
      <c r="H10" s="167" t="str">
        <f aca="false">IF(AND($B10&lt;=5,$C10&gt;=5),"X","")</f>
        <v/>
      </c>
      <c r="I10" s="167" t="str">
        <f aca="false">IF(AND($B10&lt;=6,$C10&gt;=6),"X","")</f>
        <v/>
      </c>
      <c r="J10" s="167" t="str">
        <f aca="false">IF(AND($B10&lt;=7,$C10&gt;=7),"X","")</f>
        <v/>
      </c>
      <c r="K10" s="167" t="str">
        <f aca="false">IF(AND($B10&lt;=8,$C10&gt;=8),"X","")</f>
        <v/>
      </c>
      <c r="L10" s="167" t="str">
        <f aca="false">IF(AND($B10&lt;=9,$C10&gt;=9),"X","")</f>
        <v/>
      </c>
      <c r="M10" s="167" t="str">
        <f aca="false">IF(AND($B10&lt;=10,$C10&gt;=10),"X","")</f>
        <v/>
      </c>
      <c r="N10" s="167" t="str">
        <f aca="false">IF(AND($B10&lt;=11,$C10&gt;=11),"X","")</f>
        <v/>
      </c>
      <c r="O10" s="167" t="str">
        <f aca="false">IF(AND($B10&lt;=12,$C10&gt;=12),"X","")</f>
        <v/>
      </c>
      <c r="P10" s="167" t="str">
        <f aca="false">IF(AND($B10&lt;=13,$C10&gt;=13),"X","")</f>
        <v/>
      </c>
      <c r="Q10" s="167" t="str">
        <f aca="false">IF(AND($B10&lt;=14,$C10&gt;=14),"X","")</f>
        <v/>
      </c>
      <c r="R10" s="167" t="str">
        <f aca="false">IF(AND($B10&lt;=15,$C10&gt;=15),"X","")</f>
        <v/>
      </c>
      <c r="S10" s="167" t="str">
        <f aca="false">IF(AND($B10&lt;=16,$C10&gt;=16),"X","")</f>
        <v/>
      </c>
      <c r="T10" s="167" t="str">
        <f aca="false">IF(AND($B10&lt;=17,$C10&gt;=17),"X","")</f>
        <v/>
      </c>
      <c r="U10" s="167" t="str">
        <f aca="false">IF(AND(B10&lt;=18,C10&gt;=18),"X","")</f>
        <v/>
      </c>
      <c r="V10" s="167" t="str">
        <f aca="false">IF(AND(B10&lt;=19,C10&gt;=19),"X","")</f>
        <v/>
      </c>
      <c r="W10" s="167" t="str">
        <f aca="false">IF(AND(B10&lt;=20,C10&gt;=20),"X","")</f>
        <v/>
      </c>
      <c r="X10" s="167" t="str">
        <f aca="false">IF(AND(B10&lt;=21,C10&gt;=21),"X","")</f>
        <v/>
      </c>
      <c r="Y10" s="167" t="str">
        <f aca="false">IF(AND(B10&lt;=22,C10&gt;=22),"X","")</f>
        <v/>
      </c>
      <c r="Z10" s="167" t="str">
        <f aca="false">IF(AND(B10&lt;=23,C10&gt;=23),"X","")</f>
        <v/>
      </c>
      <c r="AA10" s="167" t="str">
        <f aca="false">IF(AND(B10&lt;=24,C10&gt;=24),"X","")</f>
        <v/>
      </c>
      <c r="AB10" s="167" t="str">
        <f aca="false">IF(AND(B10&lt;=25,C10&gt;=25),"X","")</f>
        <v/>
      </c>
      <c r="AC10" s="167" t="str">
        <f aca="false">IF(AND(B10&lt;=26,C10&gt;=26),"X","")</f>
        <v/>
      </c>
      <c r="AD10" s="167" t="str">
        <f aca="false">IF(AND(B10&lt;=27,C10&gt;=27),"X","")</f>
        <v/>
      </c>
      <c r="AE10" s="167" t="str">
        <f aca="false">IF(AND(B10&lt;=28,C10&gt;=28),"X","")</f>
        <v/>
      </c>
      <c r="AF10" s="167" t="str">
        <f aca="false">IF(AND(B10&lt;=29,C10&gt;=29),"X","")</f>
        <v/>
      </c>
      <c r="AG10" s="167" t="str">
        <f aca="false">IF(AND(B10&lt;=30,C10&gt;=30),"X","")</f>
        <v/>
      </c>
      <c r="AH10" s="167" t="str">
        <f aca="false">IF(AND(B10&lt;=31,C10&gt;=31),"X","")</f>
        <v/>
      </c>
      <c r="AI10" s="167" t="str">
        <f aca="false">IF(AND(B10&lt;=32,C10&gt;=32),"X","")</f>
        <v/>
      </c>
      <c r="AJ10" s="167" t="str">
        <f aca="false">IF(AND(B10&lt;=33,C10&gt;=33),"X","")</f>
        <v/>
      </c>
      <c r="AK10" s="167" t="str">
        <f aca="false">IF(AND(B10&lt;=34,C10&gt;=34),"X","")</f>
        <v/>
      </c>
      <c r="AL10" s="167" t="str">
        <f aca="false">IF(AND(B10&lt;=35,C10&gt;=35),"X","")</f>
        <v/>
      </c>
      <c r="AM10" s="167" t="str">
        <f aca="false">IF(AND(B10&lt;=36,C10&gt;=36),"X","")</f>
        <v/>
      </c>
      <c r="AN10" s="167" t="str">
        <f aca="false">IF(AND(B10&lt;=37,C10&gt;=37),"X","")</f>
        <v/>
      </c>
      <c r="AO10" s="167" t="str">
        <f aca="false">IF(AND(B10&lt;=38,C10&gt;=38),"X","")</f>
        <v/>
      </c>
      <c r="AP10" s="167" t="str">
        <f aca="false">IF(AND(B10&lt;=39,C10&gt;=39),"X","")</f>
        <v/>
      </c>
      <c r="AQ10" s="167" t="str">
        <f aca="false">IF(AND(B10&lt;=40,C10&gt;=40),"X","")</f>
        <v/>
      </c>
      <c r="AR10" s="167" t="str">
        <f aca="false">IF(AND(B10&lt;=41,C10&gt;=41),"X","")</f>
        <v/>
      </c>
      <c r="AS10" s="167" t="str">
        <f aca="false">IF(AND(B10&lt;=42,C10&gt;=42),"X","")</f>
        <v/>
      </c>
      <c r="AT10" s="167" t="str">
        <f aca="false">IF(AND(B10&lt;=43,C10&gt;=43),"X","")</f>
        <v/>
      </c>
      <c r="AU10" s="167" t="str">
        <f aca="false">IF(AND(B10&lt;=44,C10&gt;=44),"X","")</f>
        <v/>
      </c>
      <c r="AV10" s="167" t="str">
        <f aca="false">IF(AND(B10&lt;=45,C10&gt;=45),"X","")</f>
        <v/>
      </c>
      <c r="AW10" s="167" t="str">
        <f aca="false">IF(AND(B10&lt;=46,C10&gt;=46),"X","")</f>
        <v/>
      </c>
      <c r="AX10" s="167" t="str">
        <f aca="false">IF(AND(B10&lt;=47,C10&gt;=47),"X","")</f>
        <v/>
      </c>
      <c r="AY10" s="167" t="str">
        <f aca="false">IF(AND(B10&lt;=48,C10&gt;=48),"X","")</f>
        <v/>
      </c>
      <c r="AZ10" s="167" t="str">
        <f aca="false">IF(AND(B10&lt;=49,C10&gt;=49),"X","")</f>
        <v/>
      </c>
      <c r="BA10" s="167" t="str">
        <f aca="false">IF(AND(B10&lt;=50,C10&gt;=50),"X","")</f>
        <v/>
      </c>
      <c r="BB10" s="167" t="str">
        <f aca="false">IF(AND(B10&lt;=51,C10&gt;=51),"X","")</f>
        <v/>
      </c>
      <c r="BC10" s="167" t="str">
        <f aca="false">IF(AND(B10&lt;=52,C10&gt;=52),"X","")</f>
        <v/>
      </c>
      <c r="BD10" s="167" t="str">
        <f aca="false">IF(AND(B10&lt;=53,C10&gt;=53),"X","")</f>
        <v/>
      </c>
      <c r="BE10" s="167" t="str">
        <f aca="false">IF(AND(B10&lt;=54,C10&gt;=54),"X","")</f>
        <v/>
      </c>
      <c r="BF10" s="167" t="str">
        <f aca="false">IF(AND(B10&lt;=55,C10&gt;=55),"X","")</f>
        <v/>
      </c>
      <c r="BG10" s="167" t="str">
        <f aca="false">IF(AND(B10&lt;=56,C10&gt;=56),"X","")</f>
        <v/>
      </c>
      <c r="BH10" s="167" t="str">
        <f aca="false">IF(AND(B10&lt;=57,C10&gt;=57),"X","")</f>
        <v/>
      </c>
      <c r="BI10" s="167" t="str">
        <f aca="false">IF(AND(B10&lt;=58,C10&gt;=58),"X","")</f>
        <v/>
      </c>
      <c r="BJ10" s="167" t="str">
        <f aca="false">IF(AND(B10&lt;=59,C10&gt;=59),"X","")</f>
        <v/>
      </c>
      <c r="BK10" s="167" t="str">
        <f aca="false">IF(AND(B10&lt;=60,C10&gt;=60),"X","")</f>
        <v/>
      </c>
      <c r="BL10" s="167" t="str">
        <f aca="false">IF(AND(B10&lt;=61,C10&gt;=61),"X","")</f>
        <v/>
      </c>
      <c r="BM10" s="167" t="str">
        <f aca="false">IF(AND(B10&lt;=62,C10&gt;=62),"X","")</f>
        <v/>
      </c>
      <c r="BN10" s="167" t="str">
        <f aca="false">IF(AND(B10&lt;=63,C10&gt;=63),"X","")</f>
        <v/>
      </c>
      <c r="BO10" s="167" t="str">
        <f aca="false">IF(AND(B10&lt;=64,C10&gt;=64),"X","")</f>
        <v/>
      </c>
      <c r="BP10" s="167" t="str">
        <f aca="false">IF(AND(B10&lt;=65,C10&gt;=65),"X","")</f>
        <v/>
      </c>
      <c r="BQ10" s="167" t="str">
        <f aca="false">IF(AND(B10&lt;=66,C10&gt;=66),"X","")</f>
        <v/>
      </c>
      <c r="BR10" s="167" t="str">
        <f aca="false">IF(AND(B10&lt;=67,C10&gt;=67),"X","")</f>
        <v/>
      </c>
      <c r="BS10" s="167" t="str">
        <f aca="false">IF(AND(B10&lt;=68,C10&gt;=68),"X","")</f>
        <v/>
      </c>
      <c r="BT10" s="167" t="str">
        <f aca="false">IF(AND(B10&lt;=69,C10&gt;=69),"X","")</f>
        <v/>
      </c>
      <c r="BU10" s="167" t="str">
        <f aca="false">IF(AND(B10&lt;=70,C10&gt;=70),"X","")</f>
        <v/>
      </c>
      <c r="BV10" s="167" t="str">
        <f aca="false">IF(AND(B10&lt;=71,C10&gt;=71),"X","")</f>
        <v/>
      </c>
      <c r="BW10" s="167" t="str">
        <f aca="false">IF(AND(B10&lt;=72,C10&gt;=72),"X","")</f>
        <v/>
      </c>
      <c r="BX10" s="167" t="str">
        <f aca="false">IF(AND(B10&lt;=73,C10&gt;=73),"X","")</f>
        <v/>
      </c>
      <c r="BY10" s="167" t="str">
        <f aca="false">IF(AND(B10&lt;=74,C10&gt;=74),"X","")</f>
        <v/>
      </c>
      <c r="BZ10" s="167" t="str">
        <f aca="false">IF(AND(B10&lt;=75,C10&gt;=75),"X","")</f>
        <v/>
      </c>
      <c r="CA10" s="167" t="str">
        <f aca="false">IF(AND(B10&lt;=76,C10&gt;=76),"X","")</f>
        <v/>
      </c>
      <c r="CB10" s="167" t="str">
        <f aca="false">IF(AND(B10&lt;=77,C10&gt;=77),"X","")</f>
        <v/>
      </c>
      <c r="CC10" s="167" t="str">
        <f aca="false">IF(AND(B10&lt;=78,C10&gt;=78),"X","")</f>
        <v/>
      </c>
      <c r="CD10" s="167" t="str">
        <f aca="false">IF(AND(B10&lt;=79,C10&gt;=79),"X","")</f>
        <v/>
      </c>
      <c r="CE10" s="167" t="str">
        <f aca="false">IF(AND(B10&lt;=80,C10&gt;=80),"X","")</f>
        <v/>
      </c>
      <c r="CF10" s="167" t="str">
        <f aca="false">IF(AND(B10&lt;=81,C10&gt;=81),"X","")</f>
        <v/>
      </c>
      <c r="CG10" s="167" t="str">
        <f aca="false">IF(AND(B10&lt;=82,C10&gt;=82),"X","")</f>
        <v/>
      </c>
      <c r="CH10" s="167" t="str">
        <f aca="false">IF(AND(B10&lt;=83,C10&gt;=83),"X","")</f>
        <v/>
      </c>
      <c r="CI10" s="167" t="str">
        <f aca="false">IF(AND(B10&lt;=84,C10&gt;=84),"X","")</f>
        <v/>
      </c>
      <c r="CJ10" s="167" t="str">
        <f aca="false">IF(AND(B10&lt;=85,C10&gt;=85),"X","")</f>
        <v/>
      </c>
      <c r="CK10" s="167" t="str">
        <f aca="false">IF(AND(B10&lt;=86,C10&gt;=86),"X","")</f>
        <v/>
      </c>
      <c r="CL10" s="167" t="str">
        <f aca="false">IF(AND(B10&lt;=87,C10&gt;=87),"X","")</f>
        <v/>
      </c>
      <c r="CM10" s="167" t="str">
        <f aca="false">IF(AND(B10&lt;=88,C10&gt;=88),"X","")</f>
        <v/>
      </c>
      <c r="CN10" s="167" t="str">
        <f aca="false">IF(AND(B10&lt;=89,C10&gt;=89),"X","")</f>
        <v/>
      </c>
      <c r="CO10" s="167" t="str">
        <f aca="false">IF(AND(B10&lt;=90,C10&gt;=90),"X","")</f>
        <v/>
      </c>
      <c r="CP10" s="167" t="str">
        <f aca="false">IF(AND(B10&lt;=91,C10&gt;=91),"X","")</f>
        <v/>
      </c>
      <c r="CQ10" s="167" t="str">
        <f aca="false">IF(AND(B10&lt;=92,C10&gt;=92),"X","")</f>
        <v/>
      </c>
      <c r="CR10" s="167" t="str">
        <f aca="false">IF(AND(B10&lt;=93,C10&gt;=93),"X","")</f>
        <v/>
      </c>
      <c r="CS10" s="167" t="str">
        <f aca="false">IF(AND(B10&lt;=94,C10&gt;=94),"X","")</f>
        <v/>
      </c>
      <c r="CT10" s="167" t="str">
        <f aca="false">IF(AND(B10&lt;=95,C10&gt;=95),"X","")</f>
        <v/>
      </c>
      <c r="CU10" s="167" t="str">
        <f aca="false">IF(AND(B10&lt;=96,C10&gt;=96),"X","")</f>
        <v/>
      </c>
      <c r="CV10" s="167" t="str">
        <f aca="false">IF(AND(B10&lt;=97,C10&gt;=97),"X","")</f>
        <v/>
      </c>
      <c r="CW10" s="167" t="str">
        <f aca="false">IF(AND(B10&lt;=98,C10&gt;=98),"X","")</f>
        <v/>
      </c>
      <c r="CX10" s="167" t="str">
        <f aca="false">IF(AND(B10&lt;=99,C10&gt;=99),"X","")</f>
        <v/>
      </c>
      <c r="CY10" s="167" t="str">
        <f aca="false">IF(AND(B10&lt;=100,C10&gt;=100),"X","")</f>
        <v/>
      </c>
      <c r="CZ10" s="167" t="str">
        <f aca="false">IF(AND(B10&lt;=101,C10&gt;=101),"X","")</f>
        <v/>
      </c>
      <c r="DA10" s="167" t="str">
        <f aca="false">IF(AND(B10&lt;=102,C10&gt;=102),"X","")</f>
        <v/>
      </c>
      <c r="DB10" s="167" t="str">
        <f aca="false">IF(AND(B10&lt;=103,C10&gt;=103),"X","")</f>
        <v/>
      </c>
      <c r="DC10" s="167" t="str">
        <f aca="false">IF(AND(B10&lt;=104,C10&gt;=104),"X","")</f>
        <v/>
      </c>
      <c r="DD10" s="167" t="str">
        <f aca="false">IF(AND(B10&lt;=105,C10&gt;=105),"X","")</f>
        <v/>
      </c>
      <c r="DE10" s="167" t="str">
        <f aca="false">IF(AND(B10&lt;=106,C10&gt;=106),"X","")</f>
        <v/>
      </c>
      <c r="DF10" s="167" t="str">
        <f aca="false">IF(AND(B10&lt;=107,C10&gt;=107),"X","")</f>
        <v/>
      </c>
      <c r="DG10" s="167" t="str">
        <f aca="false">IF(AND(B10&lt;=108,C10&gt;=108),"X","")</f>
        <v/>
      </c>
      <c r="DH10" s="167" t="str">
        <f aca="false">IF(AND(B10&lt;=109,C10&gt;=109),"X","")</f>
        <v/>
      </c>
      <c r="DI10" s="167" t="str">
        <f aca="false">IF(AND(B10&lt;=110,C10&gt;=110),"X","")</f>
        <v/>
      </c>
      <c r="DJ10" s="167" t="str">
        <f aca="false">IF(AND(B10&lt;=111,C10&gt;=111),"X","")</f>
        <v/>
      </c>
      <c r="DK10" s="167" t="str">
        <f aca="false">IF(AND(B10&lt;=112,C10&gt;=112),"X","")</f>
        <v/>
      </c>
      <c r="DL10" s="167" t="str">
        <f aca="false">IF(AND(B10&lt;=113,C10&gt;=113),"X","")</f>
        <v/>
      </c>
      <c r="DM10" s="167" t="str">
        <f aca="false">IF(AND(B10&lt;=114,C10&gt;=114),"X","")</f>
        <v/>
      </c>
      <c r="DN10" s="167" t="str">
        <f aca="false">IF(AND(B10&lt;=115,C10&gt;=115),"X","")</f>
        <v/>
      </c>
      <c r="DO10" s="167" t="str">
        <f aca="false">IF(AND(B10&lt;=116,C10&gt;=116),"X","")</f>
        <v/>
      </c>
      <c r="DP10" s="167" t="str">
        <f aca="false">IF(AND(B10&lt;=117,C10&gt;=117),"X","")</f>
        <v/>
      </c>
      <c r="DQ10" s="167" t="str">
        <f aca="false">IF(AND(B10&lt;=118,C10&gt;=118),"X","")</f>
        <v/>
      </c>
      <c r="DR10" s="167" t="str">
        <f aca="false">IF(AND(B10&lt;=119,C10&gt;=119),"X","")</f>
        <v/>
      </c>
      <c r="DS10" s="167" t="str">
        <f aca="false">IF(AND(B10&lt;=120,C10&gt;=120),"X","")</f>
        <v/>
      </c>
      <c r="DT10" s="167" t="str">
        <f aca="false">IF(AND(B10&lt;=121,C10&gt;=121),"X","")</f>
        <v/>
      </c>
      <c r="DU10" s="167" t="str">
        <f aca="false">IF(AND(B10&lt;=122,C10&gt;=122),"X","")</f>
        <v/>
      </c>
      <c r="DV10" s="167" t="str">
        <f aca="false">IF(AND(B10&lt;=123,C10&gt;=123),"X","")</f>
        <v/>
      </c>
      <c r="DW10" s="167" t="str">
        <f aca="false">IF(AND(B10&lt;=124,C10&gt;=124),"X","")</f>
        <v/>
      </c>
      <c r="DX10" s="167" t="str">
        <f aca="false">IF(AND(B10&lt;=125,C10&gt;=125),"X","")</f>
        <v/>
      </c>
      <c r="DY10" s="167" t="str">
        <f aca="false">IF(AND(B10&lt;=126,C10&gt;=126),"X","")</f>
        <v/>
      </c>
      <c r="DZ10" s="167" t="str">
        <f aca="false">IF(AND(B10&lt;=127,C10&gt;=127),"X","")</f>
        <v/>
      </c>
      <c r="EA10" s="167" t="str">
        <f aca="false">IF(AND(B10&lt;=128,C10&gt;=128),"X","")</f>
        <v/>
      </c>
      <c r="EB10" s="167" t="str">
        <f aca="false">IF(AND(B10&lt;=129,C10&gt;=129),"X","")</f>
        <v/>
      </c>
      <c r="EC10" s="167" t="str">
        <f aca="false">IF(AND(B10&lt;=130,C10&gt;=130),"X","")</f>
        <v/>
      </c>
      <c r="ED10" s="167" t="str">
        <f aca="false">IF(AND(B10&lt;=131,C10&gt;=131),"X","")</f>
        <v/>
      </c>
      <c r="EE10" s="167" t="str">
        <f aca="false">IF(AND(B10&lt;=132,C10&gt;=132),"X","")</f>
        <v/>
      </c>
      <c r="EF10" s="167" t="str">
        <f aca="false">IF(AND(B10&lt;=133,C10&gt;=133),"X","")</f>
        <v/>
      </c>
      <c r="EG10" s="167" t="str">
        <f aca="false">IF(AND(B10&lt;=134,C10&gt;=134),"X","")</f>
        <v/>
      </c>
      <c r="EH10" s="167" t="str">
        <f aca="false">IF(AND(B10&lt;=135,C10&gt;=135),"X","")</f>
        <v/>
      </c>
      <c r="EI10" s="167" t="str">
        <f aca="false">IF(AND(B10&lt;=136,C10&gt;=136),"X","")</f>
        <v/>
      </c>
      <c r="EJ10" s="167" t="str">
        <f aca="false">IF(AND(B10&lt;=137,C10&gt;=137),"X","")</f>
        <v/>
      </c>
      <c r="EK10" s="167" t="str">
        <f aca="false">IF(AND(B10&lt;=138,C10&gt;=138),"X","")</f>
        <v/>
      </c>
      <c r="EL10" s="167" t="str">
        <f aca="false">IF(AND(B10&lt;=139,C10&gt;=139),"X","")</f>
        <v/>
      </c>
      <c r="EM10" s="167" t="str">
        <f aca="false">IF(AND(B10&lt;=140,C10&gt;=140),"X","")</f>
        <v/>
      </c>
      <c r="EN10" s="167" t="str">
        <f aca="false">IF(AND(B10&lt;=141,C10&gt;=141),"X","")</f>
        <v/>
      </c>
      <c r="EO10" s="167" t="str">
        <f aca="false">IF(AND(B10&lt;=142,C10&gt;=142),"X","")</f>
        <v/>
      </c>
      <c r="EP10" s="167" t="str">
        <f aca="false">IF(AND(B10&lt;=143,C10&gt;=143),"X","")</f>
        <v/>
      </c>
      <c r="EQ10" s="167" t="str">
        <f aca="false">IF(AND(B10&lt;=144,C10&gt;=144),"X","")</f>
        <v/>
      </c>
      <c r="ER10" s="167" t="str">
        <f aca="false">IF(AND(B10&lt;=145,C10&gt;=145),"X","")</f>
        <v/>
      </c>
      <c r="ES10" s="167" t="str">
        <f aca="false">IF(AND(B10&lt;=146,C10&gt;=146),"X","")</f>
        <v/>
      </c>
      <c r="ET10" s="167" t="str">
        <f aca="false">IF(AND(B10&lt;=147,C10&gt;=147),"X","")</f>
        <v/>
      </c>
      <c r="EU10" s="167" t="str">
        <f aca="false">IF(AND(B10&lt;=148,C10&gt;=148),"X","")</f>
        <v/>
      </c>
      <c r="EV10" s="167" t="str">
        <f aca="false">IF(AND(B10&lt;=149,C10&gt;=149),"X","")</f>
        <v/>
      </c>
      <c r="EW10" s="167" t="str">
        <f aca="false">IF(AND(B10&lt;=150,C10&gt;=150),"X","")</f>
        <v/>
      </c>
      <c r="EX10" s="167" t="str">
        <f aca="false">IF(AND(B10&lt;=151,C10&gt;=151),"X","")</f>
        <v/>
      </c>
      <c r="EY10" s="167" t="str">
        <f aca="false">IF(AND(B10&lt;=152,C10&gt;=152),"X","")</f>
        <v/>
      </c>
      <c r="EZ10" s="167" t="str">
        <f aca="false">IF(AND(B10&lt;=153,C10&gt;=153),"X","")</f>
        <v/>
      </c>
      <c r="FA10" s="167" t="str">
        <f aca="false">IF(AND(B10&lt;=154,C10&gt;=154),"X","")</f>
        <v/>
      </c>
      <c r="FB10" s="167" t="str">
        <f aca="false">IF(AND(B10&lt;=155,C10&gt;=155),"X","")</f>
        <v/>
      </c>
      <c r="FC10" s="167" t="str">
        <f aca="false">IF(AND(B10&lt;=156,C10&gt;=156),"X","")</f>
        <v/>
      </c>
      <c r="FD10" s="167" t="str">
        <f aca="false">IF(AND(B10&lt;=157,C10&gt;=157),"X","")</f>
        <v/>
      </c>
      <c r="FE10" s="167" t="str">
        <f aca="false">IF(AND(B10&lt;=158,C10&gt;=158),"X","")</f>
        <v/>
      </c>
      <c r="FF10" s="167" t="str">
        <f aca="false">IF(AND(B10&lt;=159,C10&gt;=159),"X","")</f>
        <v/>
      </c>
      <c r="FG10" s="167" t="str">
        <f aca="false">IF(AND(B10&lt;=160,C10&gt;=160),"X","")</f>
        <v/>
      </c>
      <c r="FH10" s="167" t="str">
        <f aca="false">IF(AND(B10&lt;=161,C10&gt;=161),"X","")</f>
        <v/>
      </c>
      <c r="FI10" s="167" t="str">
        <f aca="false">IF(AND(B10&lt;=162,C10&gt;=162),"X","")</f>
        <v/>
      </c>
      <c r="FJ10" s="167" t="str">
        <f aca="false">IF(AND(B10&lt;=163,C10&gt;=163),"X","")</f>
        <v/>
      </c>
      <c r="FK10" s="167" t="str">
        <f aca="false">IF(AND(B10&lt;=164,C10&gt;=164),"X","")</f>
        <v/>
      </c>
      <c r="FL10" s="167" t="str">
        <f aca="false">IF(AND(B10&lt;=165,C10&gt;=165),"X","")</f>
        <v/>
      </c>
      <c r="FM10" s="167" t="str">
        <f aca="false">IF(AND(B10&lt;=166,C10&gt;=166),"X","")</f>
        <v/>
      </c>
      <c r="FN10" s="167" t="str">
        <f aca="false">IF(AND(B10&lt;=167,C10&gt;=167),"X","")</f>
        <v/>
      </c>
      <c r="FO10" s="167" t="str">
        <f aca="false">IF(AND(B10&lt;=168,C10&gt;=168),"X","")</f>
        <v/>
      </c>
      <c r="FP10" s="167" t="str">
        <f aca="false">IF(AND(B10&lt;=169,C10&gt;=169),"X","")</f>
        <v/>
      </c>
      <c r="FQ10" s="167" t="str">
        <f aca="false">IF(AND(B10&lt;=170,C10&gt;=170),"X","")</f>
        <v/>
      </c>
      <c r="FR10" s="167" t="str">
        <f aca="false">IF(AND(B10&lt;=171,C10&gt;=171),"X","")</f>
        <v/>
      </c>
      <c r="FS10" s="167" t="str">
        <f aca="false">IF(AND(B10&lt;=172,C10&gt;=172),"X","")</f>
        <v/>
      </c>
      <c r="FT10" s="167" t="str">
        <f aca="false">IF(AND(B10&lt;=173,C10&gt;=173),"X","")</f>
        <v/>
      </c>
      <c r="FU10" s="167" t="str">
        <f aca="false">IF(AND(B10&lt;=174,C10&gt;=174),"X","")</f>
        <v/>
      </c>
      <c r="FV10" s="167" t="str">
        <f aca="false">IF(AND(B10&lt;=175,C10&gt;=175),"X","")</f>
        <v/>
      </c>
      <c r="FW10" s="167" t="str">
        <f aca="false">IF(AND(B10&lt;=176,C10&gt;=176),"X","")</f>
        <v/>
      </c>
      <c r="FX10" s="167" t="str">
        <f aca="false">IF(AND(B10&lt;=177,C10&gt;=177),"X","")</f>
        <v/>
      </c>
      <c r="FY10" s="167" t="str">
        <f aca="false">IF(AND(B10&lt;=178,C10&gt;=178),"X","")</f>
        <v/>
      </c>
      <c r="FZ10" s="167" t="str">
        <f aca="false">IF(AND(B10&lt;=179,C10&gt;=179),"X","")</f>
        <v/>
      </c>
      <c r="GA10" s="167" t="str">
        <f aca="false">IF(AND(B10&lt;=180,C10&gt;=180),"X","")</f>
        <v/>
      </c>
      <c r="GB10" s="168"/>
    </row>
    <row r="11" customFormat="false" ht="15" hidden="false" customHeight="false" outlineLevel="0" collapsed="false">
      <c r="A11" s="165" t="str">
        <f aca="false">'B.PSV_práce'!A39</f>
        <v>Dokončovacie práce- nátery,maľby</v>
      </c>
      <c r="B11" s="171" t="n">
        <f aca="false">'B.PSV_práce'!E39</f>
        <v>0</v>
      </c>
      <c r="C11" s="171" t="n">
        <f aca="false">'B.PSV_práce'!F39</f>
        <v>0</v>
      </c>
      <c r="D11" s="167" t="str">
        <f aca="false">IF(OR(B11=1,C11=1),"X","")</f>
        <v/>
      </c>
      <c r="E11" s="167" t="str">
        <f aca="false">IF(AND($B11&lt;=2,$C11&gt;=2),"X","")</f>
        <v/>
      </c>
      <c r="F11" s="167" t="str">
        <f aca="false">IF(AND($B11&lt;=3,$C11&gt;=3),"X","")</f>
        <v/>
      </c>
      <c r="G11" s="167" t="str">
        <f aca="false">IF(AND($B11&lt;=4,$C11&gt;=4),"X","")</f>
        <v/>
      </c>
      <c r="H11" s="167" t="str">
        <f aca="false">IF(AND($B11&lt;=5,$C11&gt;=5),"X","")</f>
        <v/>
      </c>
      <c r="I11" s="167" t="str">
        <f aca="false">IF(AND($B11&lt;=6,$C11&gt;=6),"X","")</f>
        <v/>
      </c>
      <c r="J11" s="167" t="str">
        <f aca="false">IF(AND($B11&lt;=7,$C11&gt;=7),"X","")</f>
        <v/>
      </c>
      <c r="K11" s="167" t="str">
        <f aca="false">IF(AND($B11&lt;=8,$C11&gt;=8),"X","")</f>
        <v/>
      </c>
      <c r="L11" s="167" t="str">
        <f aca="false">IF(AND($B11&lt;=9,$C11&gt;=9),"X","")</f>
        <v/>
      </c>
      <c r="M11" s="167" t="str">
        <f aca="false">IF(AND($B11&lt;=10,$C11&gt;=10),"X","")</f>
        <v/>
      </c>
      <c r="N11" s="167" t="str">
        <f aca="false">IF(AND($B11&lt;=11,$C11&gt;=11),"X","")</f>
        <v/>
      </c>
      <c r="O11" s="167" t="str">
        <f aca="false">IF(AND($B11&lt;=12,$C11&gt;=12),"X","")</f>
        <v/>
      </c>
      <c r="P11" s="167" t="str">
        <f aca="false">IF(AND($B11&lt;=13,$C11&gt;=13),"X","")</f>
        <v/>
      </c>
      <c r="Q11" s="167" t="str">
        <f aca="false">IF(AND($B11&lt;=14,$C11&gt;=14),"X","")</f>
        <v/>
      </c>
      <c r="R11" s="167" t="str">
        <f aca="false">IF(AND($B11&lt;=15,$C11&gt;=15),"X","")</f>
        <v/>
      </c>
      <c r="S11" s="167" t="str">
        <f aca="false">IF(AND($B11&lt;=16,$C11&gt;=16),"X","")</f>
        <v/>
      </c>
      <c r="T11" s="167" t="str">
        <f aca="false">IF(AND($B11&lt;=17,$C11&gt;=17),"X","")</f>
        <v/>
      </c>
      <c r="U11" s="167" t="str">
        <f aca="false">IF(AND(B11&lt;=18,C11&gt;=18),"X","")</f>
        <v/>
      </c>
      <c r="V11" s="167" t="str">
        <f aca="false">IF(AND(B11&lt;=19,C11&gt;=19),"X","")</f>
        <v/>
      </c>
      <c r="W11" s="167" t="str">
        <f aca="false">IF(AND(B11&lt;=20,C11&gt;=20),"X","")</f>
        <v/>
      </c>
      <c r="X11" s="167" t="str">
        <f aca="false">IF(AND(B11&lt;=21,C11&gt;=21),"X","")</f>
        <v/>
      </c>
      <c r="Y11" s="167" t="str">
        <f aca="false">IF(AND(B11&lt;=22,C11&gt;=22),"X","")</f>
        <v/>
      </c>
      <c r="Z11" s="167" t="str">
        <f aca="false">IF(AND(B11&lt;=23,C11&gt;=23),"X","")</f>
        <v/>
      </c>
      <c r="AA11" s="167" t="str">
        <f aca="false">IF(AND(B11&lt;=24,C11&gt;=24),"X","")</f>
        <v/>
      </c>
      <c r="AB11" s="167" t="str">
        <f aca="false">IF(AND(B11&lt;=25,C11&gt;=25),"X","")</f>
        <v/>
      </c>
      <c r="AC11" s="167" t="str">
        <f aca="false">IF(AND(B11&lt;=26,C11&gt;=26),"X","")</f>
        <v/>
      </c>
      <c r="AD11" s="167" t="str">
        <f aca="false">IF(AND(B11&lt;=27,C11&gt;=27),"X","")</f>
        <v/>
      </c>
      <c r="AE11" s="167" t="str">
        <f aca="false">IF(AND(B11&lt;=28,C11&gt;=28),"X","")</f>
        <v/>
      </c>
      <c r="AF11" s="167" t="str">
        <f aca="false">IF(AND(B11&lt;=29,C11&gt;=29),"X","")</f>
        <v/>
      </c>
      <c r="AG11" s="167" t="str">
        <f aca="false">IF(AND(B11&lt;=30,C11&gt;=30),"X","")</f>
        <v/>
      </c>
      <c r="AH11" s="167" t="str">
        <f aca="false">IF(AND(B11&lt;=31,C11&gt;=31),"X","")</f>
        <v/>
      </c>
      <c r="AI11" s="167" t="str">
        <f aca="false">IF(AND(B11&lt;=32,C11&gt;=32),"X","")</f>
        <v/>
      </c>
      <c r="AJ11" s="167" t="str">
        <f aca="false">IF(AND(B11&lt;=33,C11&gt;=33),"X","")</f>
        <v/>
      </c>
      <c r="AK11" s="167" t="str">
        <f aca="false">IF(AND(B11&lt;=34,C11&gt;=34),"X","")</f>
        <v/>
      </c>
      <c r="AL11" s="167" t="str">
        <f aca="false">IF(AND(B11&lt;=35,C11&gt;=35),"X","")</f>
        <v/>
      </c>
      <c r="AM11" s="167" t="str">
        <f aca="false">IF(AND(B11&lt;=36,C11&gt;=36),"X","")</f>
        <v/>
      </c>
      <c r="AN11" s="167" t="str">
        <f aca="false">IF(AND(B11&lt;=37,C11&gt;=37),"X","")</f>
        <v/>
      </c>
      <c r="AO11" s="167" t="str">
        <f aca="false">IF(AND(B11&lt;=38,C11&gt;=38),"X","")</f>
        <v/>
      </c>
      <c r="AP11" s="167" t="str">
        <f aca="false">IF(AND(B11&lt;=39,C11&gt;=39),"X","")</f>
        <v/>
      </c>
      <c r="AQ11" s="167" t="str">
        <f aca="false">IF(AND(B11&lt;=40,C11&gt;=40),"X","")</f>
        <v/>
      </c>
      <c r="AR11" s="167" t="str">
        <f aca="false">IF(AND(B11&lt;=41,C11&gt;=41),"X","")</f>
        <v/>
      </c>
      <c r="AS11" s="167" t="str">
        <f aca="false">IF(AND(B11&lt;=42,C11&gt;=42),"X","")</f>
        <v/>
      </c>
      <c r="AT11" s="167" t="str">
        <f aca="false">IF(AND(B11&lt;=43,C11&gt;=43),"X","")</f>
        <v/>
      </c>
      <c r="AU11" s="167" t="str">
        <f aca="false">IF(AND(B11&lt;=44,C11&gt;=44),"X","")</f>
        <v/>
      </c>
      <c r="AV11" s="167" t="str">
        <f aca="false">IF(AND(B11&lt;=45,C11&gt;=45),"X","")</f>
        <v/>
      </c>
      <c r="AW11" s="167" t="str">
        <f aca="false">IF(AND(B11&lt;=46,C11&gt;=46),"X","")</f>
        <v/>
      </c>
      <c r="AX11" s="167" t="str">
        <f aca="false">IF(AND(B11&lt;=47,C11&gt;=47),"X","")</f>
        <v/>
      </c>
      <c r="AY11" s="167" t="str">
        <f aca="false">IF(AND(B11&lt;=48,C11&gt;=48),"X","")</f>
        <v/>
      </c>
      <c r="AZ11" s="167" t="str">
        <f aca="false">IF(AND(B11&lt;=49,C11&gt;=49),"X","")</f>
        <v/>
      </c>
      <c r="BA11" s="167" t="str">
        <f aca="false">IF(AND(B11&lt;=50,C11&gt;=50),"X","")</f>
        <v/>
      </c>
      <c r="BB11" s="167" t="str">
        <f aca="false">IF(AND(B11&lt;=51,C11&gt;=51),"X","")</f>
        <v/>
      </c>
      <c r="BC11" s="167" t="str">
        <f aca="false">IF(AND(B11&lt;=52,C11&gt;=52),"X","")</f>
        <v/>
      </c>
      <c r="BD11" s="167" t="str">
        <f aca="false">IF(AND(B11&lt;=53,C11&gt;=53),"X","")</f>
        <v/>
      </c>
      <c r="BE11" s="167" t="str">
        <f aca="false">IF(AND(B11&lt;=54,C11&gt;=54),"X","")</f>
        <v/>
      </c>
      <c r="BF11" s="167" t="str">
        <f aca="false">IF(AND(B11&lt;=55,C11&gt;=55),"X","")</f>
        <v/>
      </c>
      <c r="BG11" s="167" t="str">
        <f aca="false">IF(AND(B11&lt;=56,C11&gt;=56),"X","")</f>
        <v/>
      </c>
      <c r="BH11" s="167" t="str">
        <f aca="false">IF(AND(B11&lt;=57,C11&gt;=57),"X","")</f>
        <v/>
      </c>
      <c r="BI11" s="167" t="str">
        <f aca="false">IF(AND(B11&lt;=58,C11&gt;=58),"X","")</f>
        <v/>
      </c>
      <c r="BJ11" s="167" t="str">
        <f aca="false">IF(AND(B11&lt;=59,C11&gt;=59),"X","")</f>
        <v/>
      </c>
      <c r="BK11" s="167" t="str">
        <f aca="false">IF(AND(B11&lt;=60,C11&gt;=60),"X","")</f>
        <v/>
      </c>
      <c r="BL11" s="167" t="str">
        <f aca="false">IF(AND(B11&lt;=61,C11&gt;=61),"X","")</f>
        <v/>
      </c>
      <c r="BM11" s="167" t="str">
        <f aca="false">IF(AND(B11&lt;=62,C11&gt;=62),"X","")</f>
        <v/>
      </c>
      <c r="BN11" s="167" t="str">
        <f aca="false">IF(AND(B11&lt;=63,C11&gt;=63),"X","")</f>
        <v/>
      </c>
      <c r="BO11" s="167" t="str">
        <f aca="false">IF(AND(B11&lt;=64,C11&gt;=64),"X","")</f>
        <v/>
      </c>
      <c r="BP11" s="167" t="str">
        <f aca="false">IF(AND(B11&lt;=65,C11&gt;=65),"X","")</f>
        <v/>
      </c>
      <c r="BQ11" s="167" t="str">
        <f aca="false">IF(AND(B11&lt;=66,C11&gt;=66),"X","")</f>
        <v/>
      </c>
      <c r="BR11" s="167" t="str">
        <f aca="false">IF(AND(B11&lt;=67,C11&gt;=67),"X","")</f>
        <v/>
      </c>
      <c r="BS11" s="167" t="str">
        <f aca="false">IF(AND(B11&lt;=68,C11&gt;=68),"X","")</f>
        <v/>
      </c>
      <c r="BT11" s="167" t="str">
        <f aca="false">IF(AND(B11&lt;=69,C11&gt;=69),"X","")</f>
        <v/>
      </c>
      <c r="BU11" s="167" t="str">
        <f aca="false">IF(AND(B11&lt;=70,C11&gt;=70),"X","")</f>
        <v/>
      </c>
      <c r="BV11" s="167" t="str">
        <f aca="false">IF(AND(B11&lt;=71,C11&gt;=71),"X","")</f>
        <v/>
      </c>
      <c r="BW11" s="167" t="str">
        <f aca="false">IF(AND(B11&lt;=72,C11&gt;=72),"X","")</f>
        <v/>
      </c>
      <c r="BX11" s="167" t="str">
        <f aca="false">IF(AND(B11&lt;=73,C11&gt;=73),"X","")</f>
        <v/>
      </c>
      <c r="BY11" s="167" t="str">
        <f aca="false">IF(AND(B11&lt;=74,C11&gt;=74),"X","")</f>
        <v/>
      </c>
      <c r="BZ11" s="167" t="str">
        <f aca="false">IF(AND(B11&lt;=75,C11&gt;=75),"X","")</f>
        <v/>
      </c>
      <c r="CA11" s="167" t="str">
        <f aca="false">IF(AND(B11&lt;=76,C11&gt;=76),"X","")</f>
        <v/>
      </c>
      <c r="CB11" s="167" t="str">
        <f aca="false">IF(AND(B11&lt;=77,C11&gt;=77),"X","")</f>
        <v/>
      </c>
      <c r="CC11" s="167" t="str">
        <f aca="false">IF(AND(B11&lt;=78,C11&gt;=78),"X","")</f>
        <v/>
      </c>
      <c r="CD11" s="167" t="str">
        <f aca="false">IF(AND(B11&lt;=79,C11&gt;=79),"X","")</f>
        <v/>
      </c>
      <c r="CE11" s="167" t="str">
        <f aca="false">IF(AND(B11&lt;=80,C11&gt;=80),"X","")</f>
        <v/>
      </c>
      <c r="CF11" s="167" t="str">
        <f aca="false">IF(AND(B11&lt;=81,C11&gt;=81),"X","")</f>
        <v/>
      </c>
      <c r="CG11" s="167" t="str">
        <f aca="false">IF(AND(B11&lt;=82,C11&gt;=82),"X","")</f>
        <v/>
      </c>
      <c r="CH11" s="167" t="str">
        <f aca="false">IF(AND(B11&lt;=83,C11&gt;=83),"X","")</f>
        <v/>
      </c>
      <c r="CI11" s="167" t="str">
        <f aca="false">IF(AND(B11&lt;=84,C11&gt;=84),"X","")</f>
        <v/>
      </c>
      <c r="CJ11" s="167" t="str">
        <f aca="false">IF(AND(B11&lt;=85,C11&gt;=85),"X","")</f>
        <v/>
      </c>
      <c r="CK11" s="167" t="str">
        <f aca="false">IF(AND(B11&lt;=86,C11&gt;=86),"X","")</f>
        <v/>
      </c>
      <c r="CL11" s="167" t="str">
        <f aca="false">IF(AND(B11&lt;=87,C11&gt;=87),"X","")</f>
        <v/>
      </c>
      <c r="CM11" s="167" t="str">
        <f aca="false">IF(AND(B11&lt;=88,C11&gt;=88),"X","")</f>
        <v/>
      </c>
      <c r="CN11" s="167" t="str">
        <f aca="false">IF(AND(B11&lt;=89,C11&gt;=89),"X","")</f>
        <v/>
      </c>
      <c r="CO11" s="167" t="str">
        <f aca="false">IF(AND(B11&lt;=90,C11&gt;=90),"X","")</f>
        <v/>
      </c>
      <c r="CP11" s="167" t="str">
        <f aca="false">IF(AND(B11&lt;=91,C11&gt;=91),"X","")</f>
        <v/>
      </c>
      <c r="CQ11" s="167" t="str">
        <f aca="false">IF(AND(B11&lt;=92,C11&gt;=92),"X","")</f>
        <v/>
      </c>
      <c r="CR11" s="167" t="str">
        <f aca="false">IF(AND(B11&lt;=93,C11&gt;=93),"X","")</f>
        <v/>
      </c>
      <c r="CS11" s="167" t="str">
        <f aca="false">IF(AND(B11&lt;=94,C11&gt;=94),"X","")</f>
        <v/>
      </c>
      <c r="CT11" s="167" t="str">
        <f aca="false">IF(AND(B11&lt;=95,C11&gt;=95),"X","")</f>
        <v/>
      </c>
      <c r="CU11" s="167" t="str">
        <f aca="false">IF(AND(B11&lt;=96,C11&gt;=96),"X","")</f>
        <v/>
      </c>
      <c r="CV11" s="167" t="str">
        <f aca="false">IF(AND(B11&lt;=97,C11&gt;=97),"X","")</f>
        <v/>
      </c>
      <c r="CW11" s="167" t="str">
        <f aca="false">IF(AND(B11&lt;=98,C11&gt;=98),"X","")</f>
        <v/>
      </c>
      <c r="CX11" s="167" t="str">
        <f aca="false">IF(AND(B11&lt;=99,C11&gt;=99),"X","")</f>
        <v/>
      </c>
      <c r="CY11" s="167" t="str">
        <f aca="false">IF(AND(B11&lt;=100,C11&gt;=100),"X","")</f>
        <v/>
      </c>
      <c r="CZ11" s="167" t="str">
        <f aca="false">IF(AND(B11&lt;=101,C11&gt;=101),"X","")</f>
        <v/>
      </c>
      <c r="DA11" s="167" t="str">
        <f aca="false">IF(AND(B11&lt;=102,C11&gt;=102),"X","")</f>
        <v/>
      </c>
      <c r="DB11" s="167" t="str">
        <f aca="false">IF(AND(B11&lt;=103,C11&gt;=103),"X","")</f>
        <v/>
      </c>
      <c r="DC11" s="167" t="str">
        <f aca="false">IF(AND(B11&lt;=104,C11&gt;=104),"X","")</f>
        <v/>
      </c>
      <c r="DD11" s="167" t="str">
        <f aca="false">IF(AND(B11&lt;=105,C11&gt;=105),"X","")</f>
        <v/>
      </c>
      <c r="DE11" s="167" t="str">
        <f aca="false">IF(AND(B11&lt;=106,C11&gt;=106),"X","")</f>
        <v/>
      </c>
      <c r="DF11" s="167" t="str">
        <f aca="false">IF(AND(B11&lt;=107,C11&gt;=107),"X","")</f>
        <v/>
      </c>
      <c r="DG11" s="167" t="str">
        <f aca="false">IF(AND(B11&lt;=108,C11&gt;=108),"X","")</f>
        <v/>
      </c>
      <c r="DH11" s="167" t="str">
        <f aca="false">IF(AND(B11&lt;=109,C11&gt;=109),"X","")</f>
        <v/>
      </c>
      <c r="DI11" s="167" t="str">
        <f aca="false">IF(AND(B11&lt;=110,C11&gt;=110),"X","")</f>
        <v/>
      </c>
      <c r="DJ11" s="167" t="str">
        <f aca="false">IF(AND(B11&lt;=111,C11&gt;=111),"X","")</f>
        <v/>
      </c>
      <c r="DK11" s="167" t="str">
        <f aca="false">IF(AND(B11&lt;=112,C11&gt;=112),"X","")</f>
        <v/>
      </c>
      <c r="DL11" s="167" t="str">
        <f aca="false">IF(AND(B11&lt;=113,C11&gt;=113),"X","")</f>
        <v/>
      </c>
      <c r="DM11" s="167" t="str">
        <f aca="false">IF(AND(B11&lt;=114,C11&gt;=114),"X","")</f>
        <v/>
      </c>
      <c r="DN11" s="167" t="str">
        <f aca="false">IF(AND(B11&lt;=115,C11&gt;=115),"X","")</f>
        <v/>
      </c>
      <c r="DO11" s="167" t="str">
        <f aca="false">IF(AND(B11&lt;=116,C11&gt;=116),"X","")</f>
        <v/>
      </c>
      <c r="DP11" s="167" t="str">
        <f aca="false">IF(AND(B11&lt;=117,C11&gt;=117),"X","")</f>
        <v/>
      </c>
      <c r="DQ11" s="167" t="str">
        <f aca="false">IF(AND(B11&lt;=118,C11&gt;=118),"X","")</f>
        <v/>
      </c>
      <c r="DR11" s="167" t="str">
        <f aca="false">IF(AND(B11&lt;=119,C11&gt;=119),"X","")</f>
        <v/>
      </c>
      <c r="DS11" s="167" t="str">
        <f aca="false">IF(AND(B11&lt;=120,C11&gt;=120),"X","")</f>
        <v/>
      </c>
      <c r="DT11" s="167" t="str">
        <f aca="false">IF(AND(B11&lt;=121,C11&gt;=121),"X","")</f>
        <v/>
      </c>
      <c r="DU11" s="167" t="str">
        <f aca="false">IF(AND(B11&lt;=122,C11&gt;=122),"X","")</f>
        <v/>
      </c>
      <c r="DV11" s="167" t="str">
        <f aca="false">IF(AND(B11&lt;=123,C11&gt;=123),"X","")</f>
        <v/>
      </c>
      <c r="DW11" s="167" t="str">
        <f aca="false">IF(AND(B11&lt;=124,C11&gt;=124),"X","")</f>
        <v/>
      </c>
      <c r="DX11" s="167" t="str">
        <f aca="false">IF(AND(B11&lt;=125,C11&gt;=125),"X","")</f>
        <v/>
      </c>
      <c r="DY11" s="167" t="str">
        <f aca="false">IF(AND(B11&lt;=126,C11&gt;=126),"X","")</f>
        <v/>
      </c>
      <c r="DZ11" s="167" t="str">
        <f aca="false">IF(AND(B11&lt;=127,C11&gt;=127),"X","")</f>
        <v/>
      </c>
      <c r="EA11" s="167" t="str">
        <f aca="false">IF(AND(B11&lt;=128,C11&gt;=128),"X","")</f>
        <v/>
      </c>
      <c r="EB11" s="167" t="str">
        <f aca="false">IF(AND(B11&lt;=129,C11&gt;=129),"X","")</f>
        <v/>
      </c>
      <c r="EC11" s="167" t="str">
        <f aca="false">IF(AND(B11&lt;=130,C11&gt;=130),"X","")</f>
        <v/>
      </c>
      <c r="ED11" s="167" t="str">
        <f aca="false">IF(AND(B11&lt;=131,C11&gt;=131),"X","")</f>
        <v/>
      </c>
      <c r="EE11" s="167" t="str">
        <f aca="false">IF(AND(B11&lt;=132,C11&gt;=132),"X","")</f>
        <v/>
      </c>
      <c r="EF11" s="167" t="str">
        <f aca="false">IF(AND(B11&lt;=133,C11&gt;=133),"X","")</f>
        <v/>
      </c>
      <c r="EG11" s="167" t="str">
        <f aca="false">IF(AND(B11&lt;=134,C11&gt;=134),"X","")</f>
        <v/>
      </c>
      <c r="EH11" s="167" t="str">
        <f aca="false">IF(AND(B11&lt;=135,C11&gt;=135),"X","")</f>
        <v/>
      </c>
      <c r="EI11" s="167" t="str">
        <f aca="false">IF(AND(B11&lt;=136,C11&gt;=136),"X","")</f>
        <v/>
      </c>
      <c r="EJ11" s="167" t="str">
        <f aca="false">IF(AND(B11&lt;=137,C11&gt;=137),"X","")</f>
        <v/>
      </c>
      <c r="EK11" s="167" t="str">
        <f aca="false">IF(AND(B11&lt;=138,C11&gt;=138),"X","")</f>
        <v/>
      </c>
      <c r="EL11" s="167" t="str">
        <f aca="false">IF(AND(B11&lt;=139,C11&gt;=139),"X","")</f>
        <v/>
      </c>
      <c r="EM11" s="167" t="str">
        <f aca="false">IF(AND(B11&lt;=140,C11&gt;=140),"X","")</f>
        <v/>
      </c>
      <c r="EN11" s="167" t="str">
        <f aca="false">IF(AND(B11&lt;=141,C11&gt;=141),"X","")</f>
        <v/>
      </c>
      <c r="EO11" s="167" t="str">
        <f aca="false">IF(AND(B11&lt;=142,C11&gt;=142),"X","")</f>
        <v/>
      </c>
      <c r="EP11" s="167" t="str">
        <f aca="false">IF(AND(B11&lt;=143,C11&gt;=143),"X","")</f>
        <v/>
      </c>
      <c r="EQ11" s="167" t="str">
        <f aca="false">IF(AND(B11&lt;=144,C11&gt;=144),"X","")</f>
        <v/>
      </c>
      <c r="ER11" s="167" t="str">
        <f aca="false">IF(AND(B11&lt;=145,C11&gt;=145),"X","")</f>
        <v/>
      </c>
      <c r="ES11" s="167" t="str">
        <f aca="false">IF(AND(B11&lt;=146,C11&gt;=146),"X","")</f>
        <v/>
      </c>
      <c r="ET11" s="167" t="str">
        <f aca="false">IF(AND(B11&lt;=147,C11&gt;=147),"X","")</f>
        <v/>
      </c>
      <c r="EU11" s="167" t="str">
        <f aca="false">IF(AND(B11&lt;=148,C11&gt;=148),"X","")</f>
        <v/>
      </c>
      <c r="EV11" s="167" t="str">
        <f aca="false">IF(AND(B11&lt;=149,C11&gt;=149),"X","")</f>
        <v/>
      </c>
      <c r="EW11" s="167" t="str">
        <f aca="false">IF(AND(B11&lt;=150,C11&gt;=150),"X","")</f>
        <v/>
      </c>
      <c r="EX11" s="167" t="str">
        <f aca="false">IF(AND(B11&lt;=151,C11&gt;=151),"X","")</f>
        <v/>
      </c>
      <c r="EY11" s="167" t="str">
        <f aca="false">IF(AND(B11&lt;=152,C11&gt;=152),"X","")</f>
        <v/>
      </c>
      <c r="EZ11" s="167" t="str">
        <f aca="false">IF(AND(B11&lt;=153,C11&gt;=153),"X","")</f>
        <v/>
      </c>
      <c r="FA11" s="167" t="str">
        <f aca="false">IF(AND(B11&lt;=154,C11&gt;=154),"X","")</f>
        <v/>
      </c>
      <c r="FB11" s="167" t="str">
        <f aca="false">IF(AND(B11&lt;=155,C11&gt;=155),"X","")</f>
        <v/>
      </c>
      <c r="FC11" s="167" t="str">
        <f aca="false">IF(AND(B11&lt;=156,C11&gt;=156),"X","")</f>
        <v/>
      </c>
      <c r="FD11" s="167" t="str">
        <f aca="false">IF(AND(B11&lt;=157,C11&gt;=157),"X","")</f>
        <v/>
      </c>
      <c r="FE11" s="167" t="str">
        <f aca="false">IF(AND(B11&lt;=158,C11&gt;=158),"X","")</f>
        <v/>
      </c>
      <c r="FF11" s="167" t="str">
        <f aca="false">IF(AND(B11&lt;=159,C11&gt;=159),"X","")</f>
        <v/>
      </c>
      <c r="FG11" s="167" t="str">
        <f aca="false">IF(AND(B11&lt;=160,C11&gt;=160),"X","")</f>
        <v/>
      </c>
      <c r="FH11" s="167" t="str">
        <f aca="false">IF(AND(B11&lt;=161,C11&gt;=161),"X","")</f>
        <v/>
      </c>
      <c r="FI11" s="167" t="str">
        <f aca="false">IF(AND(B11&lt;=162,C11&gt;=162),"X","")</f>
        <v/>
      </c>
      <c r="FJ11" s="167" t="str">
        <f aca="false">IF(AND(B11&lt;=163,C11&gt;=163),"X","")</f>
        <v/>
      </c>
      <c r="FK11" s="167" t="str">
        <f aca="false">IF(AND(B11&lt;=164,C11&gt;=164),"X","")</f>
        <v/>
      </c>
      <c r="FL11" s="167" t="str">
        <f aca="false">IF(AND(B11&lt;=165,C11&gt;=165),"X","")</f>
        <v/>
      </c>
      <c r="FM11" s="167" t="str">
        <f aca="false">IF(AND(B11&lt;=166,C11&gt;=166),"X","")</f>
        <v/>
      </c>
      <c r="FN11" s="167" t="str">
        <f aca="false">IF(AND(B11&lt;=167,C11&gt;=167),"X","")</f>
        <v/>
      </c>
      <c r="FO11" s="167" t="str">
        <f aca="false">IF(AND(B11&lt;=168,C11&gt;=168),"X","")</f>
        <v/>
      </c>
      <c r="FP11" s="167" t="str">
        <f aca="false">IF(AND(B11&lt;=169,C11&gt;=169),"X","")</f>
        <v/>
      </c>
      <c r="FQ11" s="167" t="str">
        <f aca="false">IF(AND(B11&lt;=170,C11&gt;=170),"X","")</f>
        <v/>
      </c>
      <c r="FR11" s="167" t="str">
        <f aca="false">IF(AND(B11&lt;=171,C11&gt;=171),"X","")</f>
        <v/>
      </c>
      <c r="FS11" s="167" t="str">
        <f aca="false">IF(AND(B11&lt;=172,C11&gt;=172),"X","")</f>
        <v/>
      </c>
      <c r="FT11" s="167" t="str">
        <f aca="false">IF(AND(B11&lt;=173,C11&gt;=173),"X","")</f>
        <v/>
      </c>
      <c r="FU11" s="167" t="str">
        <f aca="false">IF(AND(B11&lt;=174,C11&gt;=174),"X","")</f>
        <v/>
      </c>
      <c r="FV11" s="167" t="str">
        <f aca="false">IF(AND(B11&lt;=175,C11&gt;=175),"X","")</f>
        <v/>
      </c>
      <c r="FW11" s="167" t="str">
        <f aca="false">IF(AND(B11&lt;=176,C11&gt;=176),"X","")</f>
        <v/>
      </c>
      <c r="FX11" s="167" t="str">
        <f aca="false">IF(AND(B11&lt;=177,C11&gt;=177),"X","")</f>
        <v/>
      </c>
      <c r="FY11" s="167" t="str">
        <f aca="false">IF(AND(B11&lt;=178,C11&gt;=178),"X","")</f>
        <v/>
      </c>
      <c r="FZ11" s="167" t="str">
        <f aca="false">IF(AND(B11&lt;=179,C11&gt;=179),"X","")</f>
        <v/>
      </c>
      <c r="GA11" s="167" t="str">
        <f aca="false">IF(AND(B11&lt;=180,C11&gt;=180),"X","")</f>
        <v/>
      </c>
      <c r="GB11" s="168"/>
    </row>
    <row r="12" s="174" customFormat="true" ht="15" hidden="false" customHeight="false" outlineLevel="0" collapsed="false">
      <c r="A12" s="160" t="str">
        <f aca="false">'C.M_práce'!A3</f>
        <v>M-práce</v>
      </c>
      <c r="B12" s="172" t="n">
        <f aca="false">MIN('C.M_práce'!E4)</f>
        <v>0</v>
      </c>
      <c r="C12" s="172" t="n">
        <f aca="false">MAX('C.M_práce'!F4)</f>
        <v>0</v>
      </c>
      <c r="D12" s="167" t="str">
        <f aca="false">IF(OR(B12=1,C12=1),"X","")</f>
        <v/>
      </c>
      <c r="E12" s="162" t="str">
        <f aca="false">IF(AND($B12&lt;=2,$C12&gt;=2),"X","")</f>
        <v/>
      </c>
      <c r="F12" s="162" t="str">
        <f aca="false">IF(AND($B12&lt;=3,$C12&gt;=3),"X","")</f>
        <v/>
      </c>
      <c r="G12" s="162" t="str">
        <f aca="false">IF(AND($B12&lt;=4,$C12&gt;=4),"X","")</f>
        <v/>
      </c>
      <c r="H12" s="162" t="str">
        <f aca="false">IF(AND($B12&lt;=5,$C12&gt;=5),"X","")</f>
        <v/>
      </c>
      <c r="I12" s="162" t="str">
        <f aca="false">IF(AND($B12&lt;=6,$C12&gt;=6),"X","")</f>
        <v/>
      </c>
      <c r="J12" s="162" t="str">
        <f aca="false">IF(AND($B12&lt;=7,$C12&gt;=7),"X","")</f>
        <v/>
      </c>
      <c r="K12" s="162" t="str">
        <f aca="false">IF(AND($B12&lt;=8,$C12&gt;=8),"X","")</f>
        <v/>
      </c>
      <c r="L12" s="162" t="str">
        <f aca="false">IF(AND($B12&lt;=9,$C12&gt;=9),"X","")</f>
        <v/>
      </c>
      <c r="M12" s="162" t="str">
        <f aca="false">IF(AND($B12&lt;=10,$C12&gt;=10),"X","")</f>
        <v/>
      </c>
      <c r="N12" s="162" t="str">
        <f aca="false">IF(AND($B12&lt;=11,$C12&gt;=11),"X","")</f>
        <v/>
      </c>
      <c r="O12" s="162" t="str">
        <f aca="false">IF(AND($B12&lt;=12,$C12&gt;=12),"X","")</f>
        <v/>
      </c>
      <c r="P12" s="162" t="str">
        <f aca="false">IF(AND($B12&lt;=13,$C12&gt;=13),"X","")</f>
        <v/>
      </c>
      <c r="Q12" s="162" t="str">
        <f aca="false">IF(AND($B12&lt;=14,$C12&gt;=14),"X","")</f>
        <v/>
      </c>
      <c r="R12" s="162" t="str">
        <f aca="false">IF(AND($B12&lt;=15,$C12&gt;=15),"X","")</f>
        <v/>
      </c>
      <c r="S12" s="162" t="str">
        <f aca="false">IF(AND($B12&lt;=16,$C12&gt;=16),"X","")</f>
        <v/>
      </c>
      <c r="T12" s="162" t="str">
        <f aca="false">IF(AND($B12&lt;=17,$C12&gt;=17),"X","")</f>
        <v/>
      </c>
      <c r="U12" s="162" t="str">
        <f aca="false">IF(AND(B12&lt;=18,C12&gt;=18),"X","")</f>
        <v/>
      </c>
      <c r="V12" s="162" t="str">
        <f aca="false">IF(AND(B12&lt;=19,C12&gt;=19),"X","")</f>
        <v/>
      </c>
      <c r="W12" s="162" t="str">
        <f aca="false">IF(AND(B12&lt;=20,C12&gt;=20),"X","")</f>
        <v/>
      </c>
      <c r="X12" s="162" t="str">
        <f aca="false">IF(AND(B12&lt;=21,C12&gt;=21),"X","")</f>
        <v/>
      </c>
      <c r="Y12" s="162" t="str">
        <f aca="false">IF(AND(B12&lt;=22,C12&gt;=22),"X","")</f>
        <v/>
      </c>
      <c r="Z12" s="162" t="str">
        <f aca="false">IF(AND(B12&lt;=23,C12&gt;=23),"X","")</f>
        <v/>
      </c>
      <c r="AA12" s="162" t="str">
        <f aca="false">IF(AND(B12&lt;=24,C12&gt;=24),"X","")</f>
        <v/>
      </c>
      <c r="AB12" s="162" t="str">
        <f aca="false">IF(AND(B12&lt;=25,C12&gt;=25),"X","")</f>
        <v/>
      </c>
      <c r="AC12" s="162" t="str">
        <f aca="false">IF(AND(B12&lt;=26,C12&gt;=26),"X","")</f>
        <v/>
      </c>
      <c r="AD12" s="162" t="str">
        <f aca="false">IF(AND(B12&lt;=27,C12&gt;=27),"X","")</f>
        <v/>
      </c>
      <c r="AE12" s="162" t="str">
        <f aca="false">IF(AND(B12&lt;=28,C12&gt;=28),"X","")</f>
        <v/>
      </c>
      <c r="AF12" s="162" t="str">
        <f aca="false">IF(AND(B12&lt;=29,C12&gt;=29),"X","")</f>
        <v/>
      </c>
      <c r="AG12" s="162" t="str">
        <f aca="false">IF(AND(B12&lt;=30,C12&gt;=30),"X","")</f>
        <v/>
      </c>
      <c r="AH12" s="162" t="str">
        <f aca="false">IF(AND(B12&lt;=31,C12&gt;=31),"X","")</f>
        <v/>
      </c>
      <c r="AI12" s="162" t="str">
        <f aca="false">IF(AND(B12&lt;=32,C12&gt;=32),"X","")</f>
        <v/>
      </c>
      <c r="AJ12" s="162" t="str">
        <f aca="false">IF(AND(B12&lt;=33,C12&gt;=33),"X","")</f>
        <v/>
      </c>
      <c r="AK12" s="162" t="str">
        <f aca="false">IF(AND(B12&lt;=34,C12&gt;=34),"X","")</f>
        <v/>
      </c>
      <c r="AL12" s="162" t="str">
        <f aca="false">IF(AND(B12&lt;=35,C12&gt;=35),"X","")</f>
        <v/>
      </c>
      <c r="AM12" s="162" t="str">
        <f aca="false">IF(AND(B12&lt;=36,C12&gt;=36),"X","")</f>
        <v/>
      </c>
      <c r="AN12" s="162" t="str">
        <f aca="false">IF(AND(B12&lt;=37,C12&gt;=37),"X","")</f>
        <v/>
      </c>
      <c r="AO12" s="162" t="str">
        <f aca="false">IF(AND(B12&lt;=38,C12&gt;=38),"X","")</f>
        <v/>
      </c>
      <c r="AP12" s="162" t="str">
        <f aca="false">IF(AND(B12&lt;=39,C12&gt;=39),"X","")</f>
        <v/>
      </c>
      <c r="AQ12" s="162" t="str">
        <f aca="false">IF(AND(B12&lt;=40,C12&gt;=40),"X","")</f>
        <v/>
      </c>
      <c r="AR12" s="162" t="str">
        <f aca="false">IF(AND(B12&lt;=41,C12&gt;=41),"X","")</f>
        <v/>
      </c>
      <c r="AS12" s="162" t="str">
        <f aca="false">IF(AND(B12&lt;=42,C12&gt;=42),"X","")</f>
        <v/>
      </c>
      <c r="AT12" s="162" t="str">
        <f aca="false">IF(AND(B12&lt;=43,C12&gt;=43),"X","")</f>
        <v/>
      </c>
      <c r="AU12" s="162" t="str">
        <f aca="false">IF(AND(B12&lt;=44,C12&gt;=44),"X","")</f>
        <v/>
      </c>
      <c r="AV12" s="162" t="str">
        <f aca="false">IF(AND(B12&lt;=45,C12&gt;=45),"X","")</f>
        <v/>
      </c>
      <c r="AW12" s="162" t="str">
        <f aca="false">IF(AND(B12&lt;=46,C12&gt;=46),"X","")</f>
        <v/>
      </c>
      <c r="AX12" s="162" t="str">
        <f aca="false">IF(AND(B12&lt;=47,C12&gt;=47),"X","")</f>
        <v/>
      </c>
      <c r="AY12" s="162" t="str">
        <f aca="false">IF(AND(B12&lt;=48,C12&gt;=48),"X","")</f>
        <v/>
      </c>
      <c r="AZ12" s="162" t="str">
        <f aca="false">IF(AND(B12&lt;=49,C12&gt;=49),"X","")</f>
        <v/>
      </c>
      <c r="BA12" s="162" t="str">
        <f aca="false">IF(AND(B12&lt;=50,C12&gt;=50),"X","")</f>
        <v/>
      </c>
      <c r="BB12" s="162" t="str">
        <f aca="false">IF(AND(B12&lt;=51,C12&gt;=51),"X","")</f>
        <v/>
      </c>
      <c r="BC12" s="162" t="str">
        <f aca="false">IF(AND(B12&lt;=52,C12&gt;=52),"X","")</f>
        <v/>
      </c>
      <c r="BD12" s="162" t="str">
        <f aca="false">IF(AND(B12&lt;=53,C12&gt;=53),"X","")</f>
        <v/>
      </c>
      <c r="BE12" s="162" t="str">
        <f aca="false">IF(AND(B12&lt;=54,C12&gt;=54),"X","")</f>
        <v/>
      </c>
      <c r="BF12" s="162" t="str">
        <f aca="false">IF(AND(B12&lt;=55,C12&gt;=55),"X","")</f>
        <v/>
      </c>
      <c r="BG12" s="162" t="str">
        <f aca="false">IF(AND(B12&lt;=56,C12&gt;=56),"X","")</f>
        <v/>
      </c>
      <c r="BH12" s="162" t="str">
        <f aca="false">IF(AND(B12&lt;=57,C12&gt;=57),"X","")</f>
        <v/>
      </c>
      <c r="BI12" s="162" t="str">
        <f aca="false">IF(AND(B12&lt;=58,C12&gt;=58),"X","")</f>
        <v/>
      </c>
      <c r="BJ12" s="162" t="str">
        <f aca="false">IF(AND(B12&lt;=59,C12&gt;=59),"X","")</f>
        <v/>
      </c>
      <c r="BK12" s="162" t="str">
        <f aca="false">IF(AND(B12&lt;=60,C12&gt;=60),"X","")</f>
        <v/>
      </c>
      <c r="BL12" s="162" t="str">
        <f aca="false">IF(AND(B12&lt;=61,C12&gt;=61),"X","")</f>
        <v/>
      </c>
      <c r="BM12" s="162" t="str">
        <f aca="false">IF(AND(B12&lt;=62,C12&gt;=62),"X","")</f>
        <v/>
      </c>
      <c r="BN12" s="162" t="str">
        <f aca="false">IF(AND(B12&lt;=63,C12&gt;=63),"X","")</f>
        <v/>
      </c>
      <c r="BO12" s="162" t="str">
        <f aca="false">IF(AND(B12&lt;=64,C12&gt;=64),"X","")</f>
        <v/>
      </c>
      <c r="BP12" s="162" t="str">
        <f aca="false">IF(AND(B12&lt;=65,C12&gt;=65),"X","")</f>
        <v/>
      </c>
      <c r="BQ12" s="162" t="str">
        <f aca="false">IF(AND(B12&lt;=66,C12&gt;=66),"X","")</f>
        <v/>
      </c>
      <c r="BR12" s="162" t="str">
        <f aca="false">IF(AND(B12&lt;=67,C12&gt;=67),"X","")</f>
        <v/>
      </c>
      <c r="BS12" s="162" t="str">
        <f aca="false">IF(AND(B12&lt;=68,C12&gt;=68),"X","")</f>
        <v/>
      </c>
      <c r="BT12" s="162" t="str">
        <f aca="false">IF(AND(B12&lt;=69,C12&gt;=69),"X","")</f>
        <v/>
      </c>
      <c r="BU12" s="162" t="str">
        <f aca="false">IF(AND(B12&lt;=70,C12&gt;=70),"X","")</f>
        <v/>
      </c>
      <c r="BV12" s="162" t="str">
        <f aca="false">IF(AND(B12&lt;=71,C12&gt;=71),"X","")</f>
        <v/>
      </c>
      <c r="BW12" s="162" t="str">
        <f aca="false">IF(AND(B12&lt;=72,C12&gt;=72),"X","")</f>
        <v/>
      </c>
      <c r="BX12" s="162" t="str">
        <f aca="false">IF(AND(B12&lt;=73,C12&gt;=73),"X","")</f>
        <v/>
      </c>
      <c r="BY12" s="162" t="str">
        <f aca="false">IF(AND(B12&lt;=74,C12&gt;=74),"X","")</f>
        <v/>
      </c>
      <c r="BZ12" s="162" t="str">
        <f aca="false">IF(AND(B12&lt;=75,C12&gt;=75),"X","")</f>
        <v/>
      </c>
      <c r="CA12" s="162" t="str">
        <f aca="false">IF(AND(B12&lt;=76,C12&gt;=76),"X","")</f>
        <v/>
      </c>
      <c r="CB12" s="162" t="str">
        <f aca="false">IF(AND(B12&lt;=77,C12&gt;=77),"X","")</f>
        <v/>
      </c>
      <c r="CC12" s="162" t="str">
        <f aca="false">IF(AND(B12&lt;=78,C12&gt;=78),"X","")</f>
        <v/>
      </c>
      <c r="CD12" s="162" t="str">
        <f aca="false">IF(AND(B12&lt;=79,C12&gt;=79),"X","")</f>
        <v/>
      </c>
      <c r="CE12" s="162" t="str">
        <f aca="false">IF(AND(B12&lt;=80,C12&gt;=80),"X","")</f>
        <v/>
      </c>
      <c r="CF12" s="162" t="str">
        <f aca="false">IF(AND(B12&lt;=81,C12&gt;=81),"X","")</f>
        <v/>
      </c>
      <c r="CG12" s="162" t="str">
        <f aca="false">IF(AND(B12&lt;=82,C12&gt;=82),"X","")</f>
        <v/>
      </c>
      <c r="CH12" s="162" t="str">
        <f aca="false">IF(AND(B12&lt;=83,C12&gt;=83),"X","")</f>
        <v/>
      </c>
      <c r="CI12" s="162" t="str">
        <f aca="false">IF(AND(B12&lt;=84,C12&gt;=84),"X","")</f>
        <v/>
      </c>
      <c r="CJ12" s="162" t="str">
        <f aca="false">IF(AND(B12&lt;=85,C12&gt;=85),"X","")</f>
        <v/>
      </c>
      <c r="CK12" s="162" t="str">
        <f aca="false">IF(AND(B12&lt;=86,C12&gt;=86),"X","")</f>
        <v/>
      </c>
      <c r="CL12" s="162" t="str">
        <f aca="false">IF(AND(B12&lt;=87,C12&gt;=87),"X","")</f>
        <v/>
      </c>
      <c r="CM12" s="162" t="str">
        <f aca="false">IF(AND(B12&lt;=88,C12&gt;=88),"X","")</f>
        <v/>
      </c>
      <c r="CN12" s="162" t="str">
        <f aca="false">IF(AND(B12&lt;=89,C12&gt;=89),"X","")</f>
        <v/>
      </c>
      <c r="CO12" s="162" t="str">
        <f aca="false">IF(AND(B12&lt;=90,C12&gt;=90),"X","")</f>
        <v/>
      </c>
      <c r="CP12" s="162" t="str">
        <f aca="false">IF(AND(B12&lt;=91,C12&gt;=91),"X","")</f>
        <v/>
      </c>
      <c r="CQ12" s="162" t="str">
        <f aca="false">IF(AND(B12&lt;=92,C12&gt;=92),"X","")</f>
        <v/>
      </c>
      <c r="CR12" s="162" t="str">
        <f aca="false">IF(AND(B12&lt;=93,C12&gt;=93),"X","")</f>
        <v/>
      </c>
      <c r="CS12" s="162" t="str">
        <f aca="false">IF(AND(B12&lt;=94,C12&gt;=94),"X","")</f>
        <v/>
      </c>
      <c r="CT12" s="162" t="str">
        <f aca="false">IF(AND(B12&lt;=95,C12&gt;=95),"X","")</f>
        <v/>
      </c>
      <c r="CU12" s="162" t="str">
        <f aca="false">IF(AND(B12&lt;=96,C12&gt;=96),"X","")</f>
        <v/>
      </c>
      <c r="CV12" s="162" t="str">
        <f aca="false">IF(AND(B12&lt;=97,C12&gt;=97),"X","")</f>
        <v/>
      </c>
      <c r="CW12" s="162" t="str">
        <f aca="false">IF(AND(B12&lt;=98,C12&gt;=98),"X","")</f>
        <v/>
      </c>
      <c r="CX12" s="162" t="str">
        <f aca="false">IF(AND(B12&lt;=99,C12&gt;=99),"X","")</f>
        <v/>
      </c>
      <c r="CY12" s="162" t="str">
        <f aca="false">IF(AND(B12&lt;=100,C12&gt;=100),"X","")</f>
        <v/>
      </c>
      <c r="CZ12" s="162" t="str">
        <f aca="false">IF(AND(B12&lt;=101,C12&gt;=101),"X","")</f>
        <v/>
      </c>
      <c r="DA12" s="162" t="str">
        <f aca="false">IF(AND(B12&lt;=102,C12&gt;=102),"X","")</f>
        <v/>
      </c>
      <c r="DB12" s="162" t="str">
        <f aca="false">IF(AND(B12&lt;=103,C12&gt;=103),"X","")</f>
        <v/>
      </c>
      <c r="DC12" s="162" t="str">
        <f aca="false">IF(AND(B12&lt;=104,C12&gt;=104),"X","")</f>
        <v/>
      </c>
      <c r="DD12" s="162" t="str">
        <f aca="false">IF(AND(B12&lt;=105,C12&gt;=105),"X","")</f>
        <v/>
      </c>
      <c r="DE12" s="162" t="str">
        <f aca="false">IF(AND(B12&lt;=106,C12&gt;=106),"X","")</f>
        <v/>
      </c>
      <c r="DF12" s="162" t="str">
        <f aca="false">IF(AND(B12&lt;=107,C12&gt;=107),"X","")</f>
        <v/>
      </c>
      <c r="DG12" s="162" t="str">
        <f aca="false">IF(AND(B12&lt;=108,C12&gt;=108),"X","")</f>
        <v/>
      </c>
      <c r="DH12" s="162" t="str">
        <f aca="false">IF(AND(B12&lt;=109,C12&gt;=109),"X","")</f>
        <v/>
      </c>
      <c r="DI12" s="162" t="str">
        <f aca="false">IF(AND(B12&lt;=110,C12&gt;=110),"X","")</f>
        <v/>
      </c>
      <c r="DJ12" s="162" t="str">
        <f aca="false">IF(AND(B12&lt;=111,C12&gt;=111),"X","")</f>
        <v/>
      </c>
      <c r="DK12" s="162" t="str">
        <f aca="false">IF(AND(B12&lt;=112,C12&gt;=112),"X","")</f>
        <v/>
      </c>
      <c r="DL12" s="162" t="str">
        <f aca="false">IF(AND(B12&lt;=113,C12&gt;=113),"X","")</f>
        <v/>
      </c>
      <c r="DM12" s="162" t="str">
        <f aca="false">IF(AND(B12&lt;=114,C12&gt;=114),"X","")</f>
        <v/>
      </c>
      <c r="DN12" s="162" t="str">
        <f aca="false">IF(AND(B12&lt;=115,C12&gt;=115),"X","")</f>
        <v/>
      </c>
      <c r="DO12" s="162" t="str">
        <f aca="false">IF(AND(B12&lt;=116,C12&gt;=116),"X","")</f>
        <v/>
      </c>
      <c r="DP12" s="162" t="str">
        <f aca="false">IF(AND(B12&lt;=117,C12&gt;=117),"X","")</f>
        <v/>
      </c>
      <c r="DQ12" s="162" t="str">
        <f aca="false">IF(AND(B12&lt;=118,C12&gt;=118),"X","")</f>
        <v/>
      </c>
      <c r="DR12" s="162" t="str">
        <f aca="false">IF(AND(B12&lt;=119,C12&gt;=119),"X","")</f>
        <v/>
      </c>
      <c r="DS12" s="162" t="str">
        <f aca="false">IF(AND(B12&lt;=120,C12&gt;=120),"X","")</f>
        <v/>
      </c>
      <c r="DT12" s="162" t="str">
        <f aca="false">IF(AND(B12&lt;=121,C12&gt;=121),"X","")</f>
        <v/>
      </c>
      <c r="DU12" s="162" t="str">
        <f aca="false">IF(AND(B12&lt;=122,C12&gt;=122),"X","")</f>
        <v/>
      </c>
      <c r="DV12" s="162" t="str">
        <f aca="false">IF(AND(B12&lt;=123,C12&gt;=123),"X","")</f>
        <v/>
      </c>
      <c r="DW12" s="162" t="str">
        <f aca="false">IF(AND(B12&lt;=124,C12&gt;=124),"X","")</f>
        <v/>
      </c>
      <c r="DX12" s="162" t="str">
        <f aca="false">IF(AND(B12&lt;=125,C12&gt;=125),"X","")</f>
        <v/>
      </c>
      <c r="DY12" s="162" t="str">
        <f aca="false">IF(AND(B12&lt;=126,C12&gt;=126),"X","")</f>
        <v/>
      </c>
      <c r="DZ12" s="162" t="str">
        <f aca="false">IF(AND(B12&lt;=127,C12&gt;=127),"X","")</f>
        <v/>
      </c>
      <c r="EA12" s="162" t="str">
        <f aca="false">IF(AND(B12&lt;=128,C12&gt;=128),"X","")</f>
        <v/>
      </c>
      <c r="EB12" s="162" t="str">
        <f aca="false">IF(AND(B12&lt;=129,C12&gt;=129),"X","")</f>
        <v/>
      </c>
      <c r="EC12" s="162" t="str">
        <f aca="false">IF(AND(B12&lt;=130,C12&gt;=130),"X","")</f>
        <v/>
      </c>
      <c r="ED12" s="162" t="str">
        <f aca="false">IF(AND(B12&lt;=131,C12&gt;=131),"X","")</f>
        <v/>
      </c>
      <c r="EE12" s="162" t="str">
        <f aca="false">IF(AND(B12&lt;=132,C12&gt;=132),"X","")</f>
        <v/>
      </c>
      <c r="EF12" s="162" t="str">
        <f aca="false">IF(AND(B12&lt;=133,C12&gt;=133),"X","")</f>
        <v/>
      </c>
      <c r="EG12" s="162" t="str">
        <f aca="false">IF(AND(B12&lt;=134,C12&gt;=134),"X","")</f>
        <v/>
      </c>
      <c r="EH12" s="162" t="str">
        <f aca="false">IF(AND(B12&lt;=135,C12&gt;=135),"X","")</f>
        <v/>
      </c>
      <c r="EI12" s="162" t="str">
        <f aca="false">IF(AND(B12&lt;=136,C12&gt;=136),"X","")</f>
        <v/>
      </c>
      <c r="EJ12" s="162" t="str">
        <f aca="false">IF(AND(B12&lt;=137,C12&gt;=137),"X","")</f>
        <v/>
      </c>
      <c r="EK12" s="162" t="str">
        <f aca="false">IF(AND(B12&lt;=138,C12&gt;=138),"X","")</f>
        <v/>
      </c>
      <c r="EL12" s="162" t="str">
        <f aca="false">IF(AND(B12&lt;=139,C12&gt;=139),"X","")</f>
        <v/>
      </c>
      <c r="EM12" s="162" t="str">
        <f aca="false">IF(AND(B12&lt;=140,C12&gt;=140),"X","")</f>
        <v/>
      </c>
      <c r="EN12" s="162" t="str">
        <f aca="false">IF(AND(B12&lt;=141,C12&gt;=141),"X","")</f>
        <v/>
      </c>
      <c r="EO12" s="162" t="str">
        <f aca="false">IF(AND(B12&lt;=142,C12&gt;=142),"X","")</f>
        <v/>
      </c>
      <c r="EP12" s="162" t="str">
        <f aca="false">IF(AND(B12&lt;=143,C12&gt;=143),"X","")</f>
        <v/>
      </c>
      <c r="EQ12" s="162" t="str">
        <f aca="false">IF(AND(B12&lt;=144,C12&gt;=144),"X","")</f>
        <v/>
      </c>
      <c r="ER12" s="162" t="str">
        <f aca="false">IF(AND(B12&lt;=145,C12&gt;=145),"X","")</f>
        <v/>
      </c>
      <c r="ES12" s="162" t="str">
        <f aca="false">IF(AND(B12&lt;=146,C12&gt;=146),"X","")</f>
        <v/>
      </c>
      <c r="ET12" s="162" t="str">
        <f aca="false">IF(AND(B12&lt;=147,C12&gt;=147),"X","")</f>
        <v/>
      </c>
      <c r="EU12" s="162" t="str">
        <f aca="false">IF(AND(B12&lt;=148,C12&gt;=148),"X","")</f>
        <v/>
      </c>
      <c r="EV12" s="162" t="str">
        <f aca="false">IF(AND(B12&lt;=149,C12&gt;=149),"X","")</f>
        <v/>
      </c>
      <c r="EW12" s="162" t="str">
        <f aca="false">IF(AND(B12&lt;=150,C12&gt;=150),"X","")</f>
        <v/>
      </c>
      <c r="EX12" s="162" t="str">
        <f aca="false">IF(AND(B12&lt;=151,C12&gt;=151),"X","")</f>
        <v/>
      </c>
      <c r="EY12" s="162" t="str">
        <f aca="false">IF(AND(B12&lt;=152,C12&gt;=152),"X","")</f>
        <v/>
      </c>
      <c r="EZ12" s="162" t="str">
        <f aca="false">IF(AND(B12&lt;=153,C12&gt;=153),"X","")</f>
        <v/>
      </c>
      <c r="FA12" s="162" t="str">
        <f aca="false">IF(AND(B12&lt;=154,C12&gt;=154),"X","")</f>
        <v/>
      </c>
      <c r="FB12" s="162" t="str">
        <f aca="false">IF(AND(B12&lt;=155,C12&gt;=155),"X","")</f>
        <v/>
      </c>
      <c r="FC12" s="162" t="str">
        <f aca="false">IF(AND(B12&lt;=156,C12&gt;=156),"X","")</f>
        <v/>
      </c>
      <c r="FD12" s="162" t="str">
        <f aca="false">IF(AND(B12&lt;=157,C12&gt;=157),"X","")</f>
        <v/>
      </c>
      <c r="FE12" s="162" t="str">
        <f aca="false">IF(AND(B12&lt;=158,C12&gt;=158),"X","")</f>
        <v/>
      </c>
      <c r="FF12" s="162" t="str">
        <f aca="false">IF(AND(B12&lt;=159,C12&gt;=159),"X","")</f>
        <v/>
      </c>
      <c r="FG12" s="162" t="str">
        <f aca="false">IF(AND(B12&lt;=160,C12&gt;=160),"X","")</f>
        <v/>
      </c>
      <c r="FH12" s="162" t="str">
        <f aca="false">IF(AND(B12&lt;=161,C12&gt;=161),"X","")</f>
        <v/>
      </c>
      <c r="FI12" s="162" t="str">
        <f aca="false">IF(AND(B12&lt;=162,C12&gt;=162),"X","")</f>
        <v/>
      </c>
      <c r="FJ12" s="162" t="str">
        <f aca="false">IF(AND(B12&lt;=163,C12&gt;=163),"X","")</f>
        <v/>
      </c>
      <c r="FK12" s="162" t="str">
        <f aca="false">IF(AND(B12&lt;=164,C12&gt;=164),"X","")</f>
        <v/>
      </c>
      <c r="FL12" s="162" t="str">
        <f aca="false">IF(AND(B12&lt;=165,C12&gt;=165),"X","")</f>
        <v/>
      </c>
      <c r="FM12" s="162" t="str">
        <f aca="false">IF(AND(B12&lt;=166,C12&gt;=166),"X","")</f>
        <v/>
      </c>
      <c r="FN12" s="162" t="str">
        <f aca="false">IF(AND(B12&lt;=167,C12&gt;=167),"X","")</f>
        <v/>
      </c>
      <c r="FO12" s="162" t="str">
        <f aca="false">IF(AND(B12&lt;=168,C12&gt;=168),"X","")</f>
        <v/>
      </c>
      <c r="FP12" s="162" t="str">
        <f aca="false">IF(AND(B12&lt;=169,C12&gt;=169),"X","")</f>
        <v/>
      </c>
      <c r="FQ12" s="162" t="str">
        <f aca="false">IF(AND(B12&lt;=170,C12&gt;=170),"X","")</f>
        <v/>
      </c>
      <c r="FR12" s="162" t="str">
        <f aca="false">IF(AND(B12&lt;=171,C12&gt;=171),"X","")</f>
        <v/>
      </c>
      <c r="FS12" s="162" t="str">
        <f aca="false">IF(AND(B12&lt;=172,C12&gt;=172),"X","")</f>
        <v/>
      </c>
      <c r="FT12" s="162" t="str">
        <f aca="false">IF(AND(B12&lt;=173,C12&gt;=173),"X","")</f>
        <v/>
      </c>
      <c r="FU12" s="162" t="str">
        <f aca="false">IF(AND(B12&lt;=174,C12&gt;=174),"X","")</f>
        <v/>
      </c>
      <c r="FV12" s="162" t="str">
        <f aca="false">IF(AND(B12&lt;=175,C12&gt;=175),"X","")</f>
        <v/>
      </c>
      <c r="FW12" s="162" t="str">
        <f aca="false">IF(AND(B12&lt;=176,C12&gt;=176),"X","")</f>
        <v/>
      </c>
      <c r="FX12" s="162" t="str">
        <f aca="false">IF(AND(B12&lt;=177,C12&gt;=177),"X","")</f>
        <v/>
      </c>
      <c r="FY12" s="162" t="str">
        <f aca="false">IF(AND(B12&lt;=178,C12&gt;=178),"X","")</f>
        <v/>
      </c>
      <c r="FZ12" s="162" t="str">
        <f aca="false">IF(AND(B12&lt;=179,C12&gt;=179),"X","")</f>
        <v/>
      </c>
      <c r="GA12" s="162" t="str">
        <f aca="false">IF(AND(B12&lt;=180,C12&gt;=180),"X","")</f>
        <v/>
      </c>
      <c r="GB12" s="173"/>
    </row>
    <row r="13" customFormat="false" ht="15" hidden="false" customHeight="false" outlineLevel="0" collapsed="false">
      <c r="A13" s="165" t="str">
        <f aca="false">'C.M_práce'!A4</f>
        <v>Elektromontáže</v>
      </c>
      <c r="B13" s="175" t="n">
        <f aca="false">'C.M_práce'!E4</f>
        <v>0</v>
      </c>
      <c r="C13" s="175" t="n">
        <f aca="false">'C.M_práce'!F4</f>
        <v>0</v>
      </c>
      <c r="D13" s="167" t="str">
        <f aca="false">IF(OR(B13=1,C13=1),"X","")</f>
        <v/>
      </c>
      <c r="E13" s="167" t="str">
        <f aca="false">IF(AND($B13&lt;=2,$C13&gt;=2),"X","")</f>
        <v/>
      </c>
      <c r="F13" s="167" t="str">
        <f aca="false">IF(AND($B13&lt;=3,$C13&gt;=3),"X","")</f>
        <v/>
      </c>
      <c r="G13" s="167" t="str">
        <f aca="false">IF(AND($B13&lt;=4,$C13&gt;=4),"X","")</f>
        <v/>
      </c>
      <c r="H13" s="167" t="str">
        <f aca="false">IF(AND($B13&lt;=5,$C13&gt;=5),"X","")</f>
        <v/>
      </c>
      <c r="I13" s="167" t="str">
        <f aca="false">IF(AND($B13&lt;=6,$C13&gt;=6),"X","")</f>
        <v/>
      </c>
      <c r="J13" s="167" t="str">
        <f aca="false">IF(AND($B13&lt;=7,$C13&gt;=7),"X","")</f>
        <v/>
      </c>
      <c r="K13" s="167" t="str">
        <f aca="false">IF(AND($B13&lt;=8,$C13&gt;=8),"X","")</f>
        <v/>
      </c>
      <c r="L13" s="167" t="str">
        <f aca="false">IF(AND($B13&lt;=9,$C13&gt;=9),"X","")</f>
        <v/>
      </c>
      <c r="M13" s="167" t="str">
        <f aca="false">IF(AND($B13&lt;=10,$C13&gt;=10),"X","")</f>
        <v/>
      </c>
      <c r="N13" s="167" t="str">
        <f aca="false">IF(AND($B13&lt;=11,$C13&gt;=11),"X","")</f>
        <v/>
      </c>
      <c r="O13" s="167" t="str">
        <f aca="false">IF(AND($B13&lt;=12,$C13&gt;=12),"X","")</f>
        <v/>
      </c>
      <c r="P13" s="167" t="str">
        <f aca="false">IF(AND($B13&lt;=13,$C13&gt;=13),"X","")</f>
        <v/>
      </c>
      <c r="Q13" s="167" t="str">
        <f aca="false">IF(AND($B13&lt;=14,$C13&gt;=14),"X","")</f>
        <v/>
      </c>
      <c r="R13" s="167" t="str">
        <f aca="false">IF(AND($B13&lt;=15,$C13&gt;=15),"X","")</f>
        <v/>
      </c>
      <c r="S13" s="167" t="str">
        <f aca="false">IF(AND($B13&lt;=16,$C13&gt;=16),"X","")</f>
        <v/>
      </c>
      <c r="T13" s="167" t="str">
        <f aca="false">IF(AND($B13&lt;=17,$C13&gt;=17),"X","")</f>
        <v/>
      </c>
      <c r="U13" s="167" t="str">
        <f aca="false">IF(AND(B13&lt;=18,C13&gt;=18),"X","")</f>
        <v/>
      </c>
      <c r="V13" s="167" t="str">
        <f aca="false">IF(AND(B13&lt;=19,C13&gt;=19),"X","")</f>
        <v/>
      </c>
      <c r="W13" s="167" t="str">
        <f aca="false">IF(AND(B13&lt;=20,C13&gt;=20),"X","")</f>
        <v/>
      </c>
      <c r="X13" s="167" t="str">
        <f aca="false">IF(AND(B13&lt;=21,C13&gt;=21),"X","")</f>
        <v/>
      </c>
      <c r="Y13" s="167" t="str">
        <f aca="false">IF(AND(B13&lt;=22,C13&gt;=22),"X","")</f>
        <v/>
      </c>
      <c r="Z13" s="167" t="str">
        <f aca="false">IF(AND(B13&lt;=23,C13&gt;=23),"X","")</f>
        <v/>
      </c>
      <c r="AA13" s="167" t="str">
        <f aca="false">IF(AND(B13&lt;=24,C13&gt;=24),"X","")</f>
        <v/>
      </c>
      <c r="AB13" s="167" t="str">
        <f aca="false">IF(AND(B13&lt;=25,C13&gt;=25),"X","")</f>
        <v/>
      </c>
      <c r="AC13" s="167" t="str">
        <f aca="false">IF(AND(B13&lt;=26,C13&gt;=26),"X","")</f>
        <v/>
      </c>
      <c r="AD13" s="167" t="str">
        <f aca="false">IF(AND(B13&lt;=27,C13&gt;=27),"X","")</f>
        <v/>
      </c>
      <c r="AE13" s="167" t="str">
        <f aca="false">IF(AND(B13&lt;=28,C13&gt;=28),"X","")</f>
        <v/>
      </c>
      <c r="AF13" s="167" t="str">
        <f aca="false">IF(AND(B13&lt;=29,C13&gt;=29),"X","")</f>
        <v/>
      </c>
      <c r="AG13" s="167" t="str">
        <f aca="false">IF(AND(B13&lt;=30,C13&gt;=30),"X","")</f>
        <v/>
      </c>
      <c r="AH13" s="167" t="str">
        <f aca="false">IF(AND(B13&lt;=31,C13&gt;=31),"X","")</f>
        <v/>
      </c>
      <c r="AI13" s="167" t="str">
        <f aca="false">IF(AND(B13&lt;=32,C13&gt;=32),"X","")</f>
        <v/>
      </c>
      <c r="AJ13" s="167" t="str">
        <f aca="false">IF(AND(B13&lt;=33,C13&gt;=33),"X","")</f>
        <v/>
      </c>
      <c r="AK13" s="167" t="str">
        <f aca="false">IF(AND(B13&lt;=34,C13&gt;=34),"X","")</f>
        <v/>
      </c>
      <c r="AL13" s="167" t="str">
        <f aca="false">IF(AND(B13&lt;=35,C13&gt;=35),"X","")</f>
        <v/>
      </c>
      <c r="AM13" s="167" t="str">
        <f aca="false">IF(AND(B13&lt;=36,C13&gt;=36),"X","")</f>
        <v/>
      </c>
      <c r="AN13" s="167" t="str">
        <f aca="false">IF(AND(B13&lt;=37,C13&gt;=37),"X","")</f>
        <v/>
      </c>
      <c r="AO13" s="167" t="str">
        <f aca="false">IF(AND(B13&lt;=38,C13&gt;=38),"X","")</f>
        <v/>
      </c>
      <c r="AP13" s="167" t="str">
        <f aca="false">IF(AND(B13&lt;=39,C13&gt;=39),"X","")</f>
        <v/>
      </c>
      <c r="AQ13" s="167" t="str">
        <f aca="false">IF(AND(B13&lt;=40,C13&gt;=40),"X","")</f>
        <v/>
      </c>
      <c r="AR13" s="167" t="str">
        <f aca="false">IF(AND(B13&lt;=41,C13&gt;=41),"X","")</f>
        <v/>
      </c>
      <c r="AS13" s="167" t="str">
        <f aca="false">IF(AND(B13&lt;=42,C13&gt;=42),"X","")</f>
        <v/>
      </c>
      <c r="AT13" s="167" t="str">
        <f aca="false">IF(AND(B13&lt;=43,C13&gt;=43),"X","")</f>
        <v/>
      </c>
      <c r="AU13" s="167" t="str">
        <f aca="false">IF(AND(B13&lt;=44,C13&gt;=44),"X","")</f>
        <v/>
      </c>
      <c r="AV13" s="167" t="str">
        <f aca="false">IF(AND(B13&lt;=45,C13&gt;=45),"X","")</f>
        <v/>
      </c>
      <c r="AW13" s="167" t="str">
        <f aca="false">IF(AND(B13&lt;=46,C13&gt;=46),"X","")</f>
        <v/>
      </c>
      <c r="AX13" s="167" t="str">
        <f aca="false">IF(AND(B13&lt;=47,C13&gt;=47),"X","")</f>
        <v/>
      </c>
      <c r="AY13" s="167" t="str">
        <f aca="false">IF(AND(B13&lt;=48,C13&gt;=48),"X","")</f>
        <v/>
      </c>
      <c r="AZ13" s="167" t="str">
        <f aca="false">IF(AND(B13&lt;=49,C13&gt;=49),"X","")</f>
        <v/>
      </c>
      <c r="BA13" s="167" t="str">
        <f aca="false">IF(AND(B13&lt;=50,C13&gt;=50),"X","")</f>
        <v/>
      </c>
      <c r="BB13" s="167" t="str">
        <f aca="false">IF(AND(B13&lt;=51,C13&gt;=51),"X","")</f>
        <v/>
      </c>
      <c r="BC13" s="167" t="str">
        <f aca="false">IF(AND(B13&lt;=52,C13&gt;=52),"X","")</f>
        <v/>
      </c>
      <c r="BD13" s="167" t="str">
        <f aca="false">IF(AND(B13&lt;=53,C13&gt;=53),"X","")</f>
        <v/>
      </c>
      <c r="BE13" s="167" t="str">
        <f aca="false">IF(AND(B13&lt;=54,C13&gt;=54),"X","")</f>
        <v/>
      </c>
      <c r="BF13" s="167" t="str">
        <f aca="false">IF(AND(B13&lt;=55,C13&gt;=55),"X","")</f>
        <v/>
      </c>
      <c r="BG13" s="167" t="str">
        <f aca="false">IF(AND(B13&lt;=56,C13&gt;=56),"X","")</f>
        <v/>
      </c>
      <c r="BH13" s="167" t="str">
        <f aca="false">IF(AND(B13&lt;=57,C13&gt;=57),"X","")</f>
        <v/>
      </c>
      <c r="BI13" s="167" t="str">
        <f aca="false">IF(AND(B13&lt;=58,C13&gt;=58),"X","")</f>
        <v/>
      </c>
      <c r="BJ13" s="167" t="str">
        <f aca="false">IF(AND(B13&lt;=59,C13&gt;=59),"X","")</f>
        <v/>
      </c>
      <c r="BK13" s="167" t="str">
        <f aca="false">IF(AND(B13&lt;=60,C13&gt;=60),"X","")</f>
        <v/>
      </c>
      <c r="BL13" s="167" t="str">
        <f aca="false">IF(AND(B13&lt;=61,C13&gt;=61),"X","")</f>
        <v/>
      </c>
      <c r="BM13" s="167" t="str">
        <f aca="false">IF(AND(B13&lt;=62,C13&gt;=62),"X","")</f>
        <v/>
      </c>
      <c r="BN13" s="167" t="str">
        <f aca="false">IF(AND(B13&lt;=63,C13&gt;=63),"X","")</f>
        <v/>
      </c>
      <c r="BO13" s="167" t="str">
        <f aca="false">IF(AND(B13&lt;=64,C13&gt;=64),"X","")</f>
        <v/>
      </c>
      <c r="BP13" s="167" t="str">
        <f aca="false">IF(AND(B13&lt;=65,C13&gt;=65),"X","")</f>
        <v/>
      </c>
      <c r="BQ13" s="167" t="str">
        <f aca="false">IF(AND(B13&lt;=66,C13&gt;=66),"X","")</f>
        <v/>
      </c>
      <c r="BR13" s="167" t="str">
        <f aca="false">IF(AND(B13&lt;=67,C13&gt;=67),"X","")</f>
        <v/>
      </c>
      <c r="BS13" s="167" t="str">
        <f aca="false">IF(AND(B13&lt;=68,C13&gt;=68),"X","")</f>
        <v/>
      </c>
      <c r="BT13" s="167" t="str">
        <f aca="false">IF(AND(B13&lt;=69,C13&gt;=69),"X","")</f>
        <v/>
      </c>
      <c r="BU13" s="167" t="str">
        <f aca="false">IF(AND(B13&lt;=70,C13&gt;=70),"X","")</f>
        <v/>
      </c>
      <c r="BV13" s="167" t="str">
        <f aca="false">IF(AND(B13&lt;=71,C13&gt;=71),"X","")</f>
        <v/>
      </c>
      <c r="BW13" s="167" t="str">
        <f aca="false">IF(AND(B13&lt;=72,C13&gt;=72),"X","")</f>
        <v/>
      </c>
      <c r="BX13" s="167" t="str">
        <f aca="false">IF(AND(B13&lt;=73,C13&gt;=73),"X","")</f>
        <v/>
      </c>
      <c r="BY13" s="167" t="str">
        <f aca="false">IF(AND(B13&lt;=74,C13&gt;=74),"X","")</f>
        <v/>
      </c>
      <c r="BZ13" s="167" t="str">
        <f aca="false">IF(AND(B13&lt;=75,C13&gt;=75),"X","")</f>
        <v/>
      </c>
      <c r="CA13" s="167" t="str">
        <f aca="false">IF(AND(B13&lt;=76,C13&gt;=76),"X","")</f>
        <v/>
      </c>
      <c r="CB13" s="167" t="str">
        <f aca="false">IF(AND(B13&lt;=77,C13&gt;=77),"X","")</f>
        <v/>
      </c>
      <c r="CC13" s="167" t="str">
        <f aca="false">IF(AND(B13&lt;=78,C13&gt;=78),"X","")</f>
        <v/>
      </c>
      <c r="CD13" s="167" t="str">
        <f aca="false">IF(AND(B13&lt;=79,C13&gt;=79),"X","")</f>
        <v/>
      </c>
      <c r="CE13" s="167" t="str">
        <f aca="false">IF(AND(B13&lt;=80,C13&gt;=80),"X","")</f>
        <v/>
      </c>
      <c r="CF13" s="167" t="str">
        <f aca="false">IF(AND(B13&lt;=81,C13&gt;=81),"X","")</f>
        <v/>
      </c>
      <c r="CG13" s="167" t="str">
        <f aca="false">IF(AND(B13&lt;=82,C13&gt;=82),"X","")</f>
        <v/>
      </c>
      <c r="CH13" s="167" t="str">
        <f aca="false">IF(AND(B13&lt;=83,C13&gt;=83),"X","")</f>
        <v/>
      </c>
      <c r="CI13" s="167" t="str">
        <f aca="false">IF(AND(B13&lt;=84,C13&gt;=84),"X","")</f>
        <v/>
      </c>
      <c r="CJ13" s="167" t="str">
        <f aca="false">IF(AND(B13&lt;=85,C13&gt;=85),"X","")</f>
        <v/>
      </c>
      <c r="CK13" s="167" t="str">
        <f aca="false">IF(AND(B13&lt;=86,C13&gt;=86),"X","")</f>
        <v/>
      </c>
      <c r="CL13" s="167" t="str">
        <f aca="false">IF(AND(B13&lt;=87,C13&gt;=87),"X","")</f>
        <v/>
      </c>
      <c r="CM13" s="167" t="str">
        <f aca="false">IF(AND(B13&lt;=88,C13&gt;=88),"X","")</f>
        <v/>
      </c>
      <c r="CN13" s="167" t="str">
        <f aca="false">IF(AND(B13&lt;=89,C13&gt;=89),"X","")</f>
        <v/>
      </c>
      <c r="CO13" s="167" t="str">
        <f aca="false">IF(AND(B13&lt;=90,C13&gt;=90),"X","")</f>
        <v/>
      </c>
      <c r="CP13" s="167" t="str">
        <f aca="false">IF(AND(B13&lt;=91,C13&gt;=91),"X","")</f>
        <v/>
      </c>
      <c r="CQ13" s="167" t="str">
        <f aca="false">IF(AND(B13&lt;=92,C13&gt;=92),"X","")</f>
        <v/>
      </c>
      <c r="CR13" s="167" t="str">
        <f aca="false">IF(AND(B13&lt;=93,C13&gt;=93),"X","")</f>
        <v/>
      </c>
      <c r="CS13" s="167" t="str">
        <f aca="false">IF(AND(B13&lt;=94,C13&gt;=94),"X","")</f>
        <v/>
      </c>
      <c r="CT13" s="167" t="str">
        <f aca="false">IF(AND(B13&lt;=95,C13&gt;=95),"X","")</f>
        <v/>
      </c>
      <c r="CU13" s="167" t="str">
        <f aca="false">IF(AND(B13&lt;=96,C13&gt;=96),"X","")</f>
        <v/>
      </c>
      <c r="CV13" s="167" t="str">
        <f aca="false">IF(AND(B13&lt;=97,C13&gt;=97),"X","")</f>
        <v/>
      </c>
      <c r="CW13" s="167" t="str">
        <f aca="false">IF(AND(B13&lt;=98,C13&gt;=98),"X","")</f>
        <v/>
      </c>
      <c r="CX13" s="167" t="str">
        <f aca="false">IF(AND(B13&lt;=99,C13&gt;=99),"X","")</f>
        <v/>
      </c>
      <c r="CY13" s="167" t="str">
        <f aca="false">IF(AND(B13&lt;=100,C13&gt;=100),"X","")</f>
        <v/>
      </c>
      <c r="CZ13" s="167" t="str">
        <f aca="false">IF(AND(B13&lt;=101,C13&gt;=101),"X","")</f>
        <v/>
      </c>
      <c r="DA13" s="167" t="str">
        <f aca="false">IF(AND(B13&lt;=102,C13&gt;=102),"X","")</f>
        <v/>
      </c>
      <c r="DB13" s="167" t="str">
        <f aca="false">IF(AND(B13&lt;=103,C13&gt;=103),"X","")</f>
        <v/>
      </c>
      <c r="DC13" s="167" t="str">
        <f aca="false">IF(AND(B13&lt;=104,C13&gt;=104),"X","")</f>
        <v/>
      </c>
      <c r="DD13" s="167" t="str">
        <f aca="false">IF(AND(B13&lt;=105,C13&gt;=105),"X","")</f>
        <v/>
      </c>
      <c r="DE13" s="167" t="str">
        <f aca="false">IF(AND(B13&lt;=106,C13&gt;=106),"X","")</f>
        <v/>
      </c>
      <c r="DF13" s="167" t="str">
        <f aca="false">IF(AND(B13&lt;=107,C13&gt;=107),"X","")</f>
        <v/>
      </c>
      <c r="DG13" s="167" t="str">
        <f aca="false">IF(AND(B13&lt;=108,C13&gt;=108),"X","")</f>
        <v/>
      </c>
      <c r="DH13" s="167" t="str">
        <f aca="false">IF(AND(B13&lt;=109,C13&gt;=109),"X","")</f>
        <v/>
      </c>
      <c r="DI13" s="167" t="str">
        <f aca="false">IF(AND(B13&lt;=110,C13&gt;=110),"X","")</f>
        <v/>
      </c>
      <c r="DJ13" s="167" t="str">
        <f aca="false">IF(AND(B13&lt;=111,C13&gt;=111),"X","")</f>
        <v/>
      </c>
      <c r="DK13" s="167" t="str">
        <f aca="false">IF(AND(B13&lt;=112,C13&gt;=112),"X","")</f>
        <v/>
      </c>
      <c r="DL13" s="167" t="str">
        <f aca="false">IF(AND(B13&lt;=113,C13&gt;=113),"X","")</f>
        <v/>
      </c>
      <c r="DM13" s="167" t="str">
        <f aca="false">IF(AND(B13&lt;=114,C13&gt;=114),"X","")</f>
        <v/>
      </c>
      <c r="DN13" s="167" t="str">
        <f aca="false">IF(AND(B13&lt;=115,C13&gt;=115),"X","")</f>
        <v/>
      </c>
      <c r="DO13" s="167" t="str">
        <f aca="false">IF(AND(B13&lt;=116,C13&gt;=116),"X","")</f>
        <v/>
      </c>
      <c r="DP13" s="167" t="str">
        <f aca="false">IF(AND(B13&lt;=117,C13&gt;=117),"X","")</f>
        <v/>
      </c>
      <c r="DQ13" s="167" t="str">
        <f aca="false">IF(AND(B13&lt;=118,C13&gt;=118),"X","")</f>
        <v/>
      </c>
      <c r="DR13" s="167" t="str">
        <f aca="false">IF(AND(B13&lt;=119,C13&gt;=119),"X","")</f>
        <v/>
      </c>
      <c r="DS13" s="167" t="str">
        <f aca="false">IF(AND(B13&lt;=120,C13&gt;=120),"X","")</f>
        <v/>
      </c>
      <c r="DT13" s="167" t="str">
        <f aca="false">IF(AND(B13&lt;=121,C13&gt;=121),"X","")</f>
        <v/>
      </c>
      <c r="DU13" s="167" t="str">
        <f aca="false">IF(AND(B13&lt;=122,C13&gt;=122),"X","")</f>
        <v/>
      </c>
      <c r="DV13" s="167" t="str">
        <f aca="false">IF(AND(B13&lt;=123,C13&gt;=123),"X","")</f>
        <v/>
      </c>
      <c r="DW13" s="167" t="str">
        <f aca="false">IF(AND(B13&lt;=124,C13&gt;=124),"X","")</f>
        <v/>
      </c>
      <c r="DX13" s="167" t="str">
        <f aca="false">IF(AND(B13&lt;=125,C13&gt;=125),"X","")</f>
        <v/>
      </c>
      <c r="DY13" s="167" t="str">
        <f aca="false">IF(AND(B13&lt;=126,C13&gt;=126),"X","")</f>
        <v/>
      </c>
      <c r="DZ13" s="167" t="str">
        <f aca="false">IF(AND(B13&lt;=127,C13&gt;=127),"X","")</f>
        <v/>
      </c>
      <c r="EA13" s="167" t="str">
        <f aca="false">IF(AND(B13&lt;=128,C13&gt;=128),"X","")</f>
        <v/>
      </c>
      <c r="EB13" s="167" t="str">
        <f aca="false">IF(AND(B13&lt;=129,C13&gt;=129),"X","")</f>
        <v/>
      </c>
      <c r="EC13" s="167" t="str">
        <f aca="false">IF(AND(B13&lt;=130,C13&gt;=130),"X","")</f>
        <v/>
      </c>
      <c r="ED13" s="167" t="str">
        <f aca="false">IF(AND(B13&lt;=131,C13&gt;=131),"X","")</f>
        <v/>
      </c>
      <c r="EE13" s="167" t="str">
        <f aca="false">IF(AND(B13&lt;=132,C13&gt;=132),"X","")</f>
        <v/>
      </c>
      <c r="EF13" s="167" t="str">
        <f aca="false">IF(AND(B13&lt;=133,C13&gt;=133),"X","")</f>
        <v/>
      </c>
      <c r="EG13" s="167" t="str">
        <f aca="false">IF(AND(B13&lt;=134,C13&gt;=134),"X","")</f>
        <v/>
      </c>
      <c r="EH13" s="167" t="str">
        <f aca="false">IF(AND(B13&lt;=135,C13&gt;=135),"X","")</f>
        <v/>
      </c>
      <c r="EI13" s="167" t="str">
        <f aca="false">IF(AND(B13&lt;=136,C13&gt;=136),"X","")</f>
        <v/>
      </c>
      <c r="EJ13" s="167" t="str">
        <f aca="false">IF(AND(B13&lt;=137,C13&gt;=137),"X","")</f>
        <v/>
      </c>
      <c r="EK13" s="167" t="str">
        <f aca="false">IF(AND(B13&lt;=138,C13&gt;=138),"X","")</f>
        <v/>
      </c>
      <c r="EL13" s="167" t="str">
        <f aca="false">IF(AND(B13&lt;=139,C13&gt;=139),"X","")</f>
        <v/>
      </c>
      <c r="EM13" s="167" t="str">
        <f aca="false">IF(AND(B13&lt;=140,C13&gt;=140),"X","")</f>
        <v/>
      </c>
      <c r="EN13" s="167" t="str">
        <f aca="false">IF(AND(B13&lt;=141,C13&gt;=141),"X","")</f>
        <v/>
      </c>
      <c r="EO13" s="167" t="str">
        <f aca="false">IF(AND(B13&lt;=142,C13&gt;=142),"X","")</f>
        <v/>
      </c>
      <c r="EP13" s="167" t="str">
        <f aca="false">IF(AND(B13&lt;=143,C13&gt;=143),"X","")</f>
        <v/>
      </c>
      <c r="EQ13" s="167" t="str">
        <f aca="false">IF(AND(B13&lt;=144,C13&gt;=144),"X","")</f>
        <v/>
      </c>
      <c r="ER13" s="167" t="str">
        <f aca="false">IF(AND(B13&lt;=145,C13&gt;=145),"X","")</f>
        <v/>
      </c>
      <c r="ES13" s="167" t="str">
        <f aca="false">IF(AND(B13&lt;=146,C13&gt;=146),"X","")</f>
        <v/>
      </c>
      <c r="ET13" s="167" t="str">
        <f aca="false">IF(AND(B13&lt;=147,C13&gt;=147),"X","")</f>
        <v/>
      </c>
      <c r="EU13" s="167" t="str">
        <f aca="false">IF(AND(B13&lt;=148,C13&gt;=148),"X","")</f>
        <v/>
      </c>
      <c r="EV13" s="167" t="str">
        <f aca="false">IF(AND(B13&lt;=149,C13&gt;=149),"X","")</f>
        <v/>
      </c>
      <c r="EW13" s="167" t="str">
        <f aca="false">IF(AND(B13&lt;=150,C13&gt;=150),"X","")</f>
        <v/>
      </c>
      <c r="EX13" s="167" t="str">
        <f aca="false">IF(AND(B13&lt;=151,C13&gt;=151),"X","")</f>
        <v/>
      </c>
      <c r="EY13" s="167" t="str">
        <f aca="false">IF(AND(B13&lt;=152,C13&gt;=152),"X","")</f>
        <v/>
      </c>
      <c r="EZ13" s="167" t="str">
        <f aca="false">IF(AND(B13&lt;=153,C13&gt;=153),"X","")</f>
        <v/>
      </c>
      <c r="FA13" s="167" t="str">
        <f aca="false">IF(AND(B13&lt;=154,C13&gt;=154),"X","")</f>
        <v/>
      </c>
      <c r="FB13" s="167" t="str">
        <f aca="false">IF(AND(B13&lt;=155,C13&gt;=155),"X","")</f>
        <v/>
      </c>
      <c r="FC13" s="167" t="str">
        <f aca="false">IF(AND(B13&lt;=156,C13&gt;=156),"X","")</f>
        <v/>
      </c>
      <c r="FD13" s="167" t="str">
        <f aca="false">IF(AND(B13&lt;=157,C13&gt;=157),"X","")</f>
        <v/>
      </c>
      <c r="FE13" s="167" t="str">
        <f aca="false">IF(AND(B13&lt;=158,C13&gt;=158),"X","")</f>
        <v/>
      </c>
      <c r="FF13" s="167" t="str">
        <f aca="false">IF(AND(B13&lt;=159,C13&gt;=159),"X","")</f>
        <v/>
      </c>
      <c r="FG13" s="167" t="str">
        <f aca="false">IF(AND(B13&lt;=160,C13&gt;=160),"X","")</f>
        <v/>
      </c>
      <c r="FH13" s="167" t="str">
        <f aca="false">IF(AND(B13&lt;=161,C13&gt;=161),"X","")</f>
        <v/>
      </c>
      <c r="FI13" s="167" t="str">
        <f aca="false">IF(AND(B13&lt;=162,C13&gt;=162),"X","")</f>
        <v/>
      </c>
      <c r="FJ13" s="167" t="str">
        <f aca="false">IF(AND(B13&lt;=163,C13&gt;=163),"X","")</f>
        <v/>
      </c>
      <c r="FK13" s="167" t="str">
        <f aca="false">IF(AND(B13&lt;=164,C13&gt;=164),"X","")</f>
        <v/>
      </c>
      <c r="FL13" s="167" t="str">
        <f aca="false">IF(AND(B13&lt;=165,C13&gt;=165),"X","")</f>
        <v/>
      </c>
      <c r="FM13" s="167" t="str">
        <f aca="false">IF(AND(B13&lt;=166,C13&gt;=166),"X","")</f>
        <v/>
      </c>
      <c r="FN13" s="167" t="str">
        <f aca="false">IF(AND(B13&lt;=167,C13&gt;=167),"X","")</f>
        <v/>
      </c>
      <c r="FO13" s="167" t="str">
        <f aca="false">IF(AND(B13&lt;=168,C13&gt;=168),"X","")</f>
        <v/>
      </c>
      <c r="FP13" s="167" t="str">
        <f aca="false">IF(AND(B13&lt;=169,C13&gt;=169),"X","")</f>
        <v/>
      </c>
      <c r="FQ13" s="167" t="str">
        <f aca="false">IF(AND(B13&lt;=170,C13&gt;=170),"X","")</f>
        <v/>
      </c>
      <c r="FR13" s="167" t="str">
        <f aca="false">IF(AND(B13&lt;=171,C13&gt;=171),"X","")</f>
        <v/>
      </c>
      <c r="FS13" s="167" t="str">
        <f aca="false">IF(AND(B13&lt;=172,C13&gt;=172),"X","")</f>
        <v/>
      </c>
      <c r="FT13" s="167" t="str">
        <f aca="false">IF(AND(B13&lt;=173,C13&gt;=173),"X","")</f>
        <v/>
      </c>
      <c r="FU13" s="167" t="str">
        <f aca="false">IF(AND(B13&lt;=174,C13&gt;=174),"X","")</f>
        <v/>
      </c>
      <c r="FV13" s="167" t="str">
        <f aca="false">IF(AND(B13&lt;=175,C13&gt;=175),"X","")</f>
        <v/>
      </c>
      <c r="FW13" s="167" t="str">
        <f aca="false">IF(AND(B13&lt;=176,C13&gt;=176),"X","")</f>
        <v/>
      </c>
      <c r="FX13" s="167" t="str">
        <f aca="false">IF(AND(B13&lt;=177,C13&gt;=177),"X","")</f>
        <v/>
      </c>
      <c r="FY13" s="167" t="str">
        <f aca="false">IF(AND(B13&lt;=178,C13&gt;=178),"X","")</f>
        <v/>
      </c>
      <c r="FZ13" s="167" t="str">
        <f aca="false">IF(AND(B13&lt;=179,C13&gt;=179),"X","")</f>
        <v/>
      </c>
      <c r="GA13" s="167" t="str">
        <f aca="false">IF(AND(B13&lt;=180,C13&gt;=180),"X","")</f>
        <v/>
      </c>
      <c r="GB13" s="168"/>
    </row>
  </sheetData>
  <sheetProtection sheet="true" password="81ff"/>
  <printOptions headings="false" gridLines="false" gridLinesSet="true" horizontalCentered="true" verticalCentered="false"/>
  <pageMargins left="0.118055555555556" right="0.118055555555556" top="0.747916666666667" bottom="0.747916666666667" header="0.511805555555555" footer="0.511805555555555"/>
  <pageSetup paperSize="9" scale="6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LibreOffice/5.0.6.3$Windows_x86 LibreOffice_project/490fc03b25318460cfc54456516ea2519c11d1aa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2014-04-28T15:08:39Z</dcterms:created>
  <dc:creator>lac</dc:creator>
  <dc:language>sk-SK</dc:language>
  <cp:lastModifiedBy>LacG</cp:lastModifiedBy>
  <cp:lastPrinted>2016-03-03T09:46:05Z</cp:lastPrinted>
  <dcterms:modified xsi:type="dcterms:W3CDTF">2016-03-03T12:15:47Z</dcterms:modified>
  <cp:revision>0</cp:revision>
</cp:coreProperties>
</file>